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mc:AlternateContent xmlns:mc="http://schemas.openxmlformats.org/markup-compatibility/2006">
    <mc:Choice Requires="x15">
      <x15ac:absPath xmlns:x15ac="http://schemas.microsoft.com/office/spreadsheetml/2010/11/ac" url="D:\LAN ANH\2.NAM 2022\4.CHEDOCHINHSACH_2022\4.CHEDOCHNHSACH_KY3NAM2022_KHOA22D\SINH VIEN KIEM DO\"/>
    </mc:Choice>
  </mc:AlternateContent>
  <xr:revisionPtr revIDLastSave="0" documentId="13_ncr:1_{E7DE8205-1590-4376-80B2-668EBBBD2FBD}" xr6:coauthVersionLast="47" xr6:coauthVersionMax="47" xr10:uidLastSave="{00000000-0000-0000-0000-000000000000}"/>
  <bookViews>
    <workbookView xWindow="-120" yWindow="-120" windowWidth="20730" windowHeight="11160" tabRatio="856" xr2:uid="{00000000-000D-0000-FFFF-FFFF00000000}"/>
  </bookViews>
  <sheets>
    <sheet name="KHOA22D_KY3_2022_NĐ81" sheetId="56" r:id="rId1"/>
    <sheet name="TT_NĐ81" sheetId="31" r:id="rId2"/>
  </sheets>
  <definedNames>
    <definedName name="_xlnm._FilterDatabase" localSheetId="0" hidden="1">KHOA22D_KY3_2022_NĐ81!$A$7:$O$61</definedName>
    <definedName name="_xlnm.Print_Area" localSheetId="0">KHOA22D_KY3_2022_NĐ81!$A$1:$O$70</definedName>
    <definedName name="_xlnm.Print_Area" localSheetId="1">TT_NĐ81!$A$1:$M$25</definedName>
    <definedName name="_xlnm.Print_Titles" localSheetId="0">KHOA22D_KY3_2022_NĐ81!$7:$7</definedName>
  </definedNames>
  <calcPr calcId="181029" iterateDelta="0"/>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J58" i="56" l="1"/>
  <c r="I58" i="56"/>
  <c r="J57" i="56"/>
  <c r="I57" i="56"/>
  <c r="K57" i="56" s="1"/>
  <c r="J56" i="56"/>
  <c r="I56" i="56"/>
  <c r="K56" i="56" l="1"/>
  <c r="K58" i="56"/>
  <c r="J59" i="56" l="1"/>
  <c r="K59" i="56"/>
  <c r="I59" i="56"/>
  <c r="J53" i="56"/>
  <c r="I53" i="56"/>
  <c r="J49" i="56"/>
  <c r="I49" i="56"/>
  <c r="D50" i="56"/>
  <c r="D47" i="56"/>
  <c r="J46" i="56"/>
  <c r="I46" i="56"/>
  <c r="J52" i="56"/>
  <c r="J54" i="56" s="1"/>
  <c r="I52" i="56"/>
  <c r="I54" i="56" s="1"/>
  <c r="J43" i="56"/>
  <c r="I43" i="56"/>
  <c r="J42" i="56"/>
  <c r="I42" i="56"/>
  <c r="J41" i="56"/>
  <c r="I41" i="56"/>
  <c r="J40" i="56"/>
  <c r="I40" i="56"/>
  <c r="J39" i="56"/>
  <c r="I39" i="56"/>
  <c r="K39" i="56" s="1"/>
  <c r="J38" i="56"/>
  <c r="I38" i="56"/>
  <c r="J37" i="56"/>
  <c r="I37" i="56"/>
  <c r="J36" i="56"/>
  <c r="I36" i="56"/>
  <c r="J35" i="56"/>
  <c r="I35" i="56"/>
  <c r="K49" i="56" l="1"/>
  <c r="K53" i="56"/>
  <c r="K42" i="56"/>
  <c r="J44" i="56"/>
  <c r="K38" i="56"/>
  <c r="K52" i="56"/>
  <c r="K54" i="56" s="1"/>
  <c r="K46" i="56"/>
  <c r="K37" i="56"/>
  <c r="K35" i="56"/>
  <c r="K41" i="56"/>
  <c r="K43" i="56"/>
  <c r="I44" i="56"/>
  <c r="K36" i="56"/>
  <c r="K40" i="56"/>
  <c r="K44" i="56" l="1"/>
  <c r="J23" i="56" l="1"/>
  <c r="I23" i="56"/>
  <c r="J22" i="56"/>
  <c r="I22" i="56"/>
  <c r="J32" i="56"/>
  <c r="I32" i="56"/>
  <c r="J31" i="56"/>
  <c r="I31" i="56"/>
  <c r="J30" i="56"/>
  <c r="I30" i="56"/>
  <c r="I29" i="56"/>
  <c r="J29" i="56"/>
  <c r="J28" i="56"/>
  <c r="I28" i="56"/>
  <c r="J27" i="56"/>
  <c r="I27" i="56"/>
  <c r="J26" i="56"/>
  <c r="K26" i="56" s="1"/>
  <c r="I26" i="56"/>
  <c r="J25" i="56"/>
  <c r="I25" i="56"/>
  <c r="K25" i="56" s="1"/>
  <c r="J24" i="56"/>
  <c r="I24" i="56"/>
  <c r="J21" i="56"/>
  <c r="I21" i="56"/>
  <c r="J20" i="56"/>
  <c r="I20" i="56"/>
  <c r="J19" i="56"/>
  <c r="I19" i="56"/>
  <c r="J18" i="56"/>
  <c r="I18" i="56"/>
  <c r="J15" i="56"/>
  <c r="I15" i="56"/>
  <c r="D13" i="56"/>
  <c r="J12" i="56"/>
  <c r="I12" i="56"/>
  <c r="I9" i="56"/>
  <c r="J33" i="56" l="1"/>
  <c r="I33" i="56"/>
  <c r="K24" i="56"/>
  <c r="K30" i="56"/>
  <c r="K23" i="56"/>
  <c r="K29" i="56"/>
  <c r="K28" i="56"/>
  <c r="K32" i="56"/>
  <c r="K18" i="56"/>
  <c r="K31" i="56"/>
  <c r="K22" i="56"/>
  <c r="K27" i="56"/>
  <c r="K20" i="56"/>
  <c r="K19" i="56"/>
  <c r="K21" i="56"/>
  <c r="K12" i="56"/>
  <c r="J9" i="56"/>
  <c r="H16" i="31"/>
  <c r="F16" i="31"/>
  <c r="D16" i="31"/>
  <c r="K33" i="56" l="1"/>
  <c r="J16" i="56"/>
  <c r="J47" i="56"/>
  <c r="J10" i="56"/>
  <c r="J13" i="56"/>
  <c r="E15" i="31"/>
  <c r="G15" i="31" s="1"/>
  <c r="C15" i="31"/>
  <c r="J15" i="31"/>
  <c r="C14" i="31"/>
  <c r="E14" i="31" s="1"/>
  <c r="G14" i="31" s="1"/>
  <c r="A53" i="56"/>
  <c r="D54" i="56" s="1"/>
  <c r="J50" i="56" l="1"/>
  <c r="J60" i="56" s="1"/>
  <c r="I14" i="31"/>
  <c r="I15" i="31"/>
  <c r="K15" i="31"/>
  <c r="A57" i="56" l="1"/>
  <c r="A36" i="56"/>
  <c r="A37" i="56" s="1"/>
  <c r="A38" i="56" s="1"/>
  <c r="A39" i="56" s="1"/>
  <c r="A40" i="56" s="1"/>
  <c r="A41" i="56" s="1"/>
  <c r="A42" i="56" s="1"/>
  <c r="A43" i="56" s="1"/>
  <c r="D44" i="56" s="1"/>
  <c r="A19" i="56"/>
  <c r="A20" i="56" s="1"/>
  <c r="A21" i="56" s="1"/>
  <c r="A22" i="56" s="1"/>
  <c r="A23" i="56" s="1"/>
  <c r="A24" i="56" s="1"/>
  <c r="A25" i="56" s="1"/>
  <c r="A26" i="56" s="1"/>
  <c r="A27" i="56" s="1"/>
  <c r="A28" i="56" s="1"/>
  <c r="A29" i="56" s="1"/>
  <c r="A30" i="56" s="1"/>
  <c r="K15" i="56"/>
  <c r="D16" i="56"/>
  <c r="A9" i="56"/>
  <c r="D10" i="56" s="1"/>
  <c r="I13" i="56" l="1"/>
  <c r="I10" i="56"/>
  <c r="I16" i="56"/>
  <c r="I47" i="56"/>
  <c r="K50" i="56"/>
  <c r="I50" i="56"/>
  <c r="K16" i="56"/>
  <c r="A58" i="56"/>
  <c r="D59" i="56" s="1"/>
  <c r="K9" i="56"/>
  <c r="K10" i="56" s="1"/>
  <c r="K13" i="56"/>
  <c r="I60" i="56" l="1"/>
  <c r="A31" i="56"/>
  <c r="A32" i="56" s="1"/>
  <c r="K47" i="56"/>
  <c r="K60" i="56" s="1"/>
  <c r="D33" i="56" l="1"/>
  <c r="D60" i="56" s="1"/>
  <c r="E8" i="31"/>
  <c r="G8" i="31" s="1"/>
  <c r="D9" i="31" l="1"/>
  <c r="F9" i="31"/>
  <c r="H9" i="31"/>
  <c r="J8" i="31" l="1"/>
  <c r="I8" i="31"/>
  <c r="K8" i="31" l="1"/>
  <c r="J14" i="31" l="1"/>
  <c r="J16" i="31" s="1"/>
  <c r="A14" i="31" l="1"/>
  <c r="J9" i="31"/>
  <c r="K9" i="31" l="1"/>
  <c r="K14" i="31" l="1"/>
  <c r="K16" i="31" s="1"/>
  <c r="L9" i="31" l="1"/>
  <c r="M9" i="31" s="1"/>
</calcChain>
</file>

<file path=xl/sharedStrings.xml><?xml version="1.0" encoding="utf-8"?>
<sst xmlns="http://schemas.openxmlformats.org/spreadsheetml/2006/main" count="354" uniqueCount="230">
  <si>
    <t>BỘ TÀI CHÍNH</t>
  </si>
  <si>
    <t>Stt</t>
  </si>
  <si>
    <t>MSSV</t>
  </si>
  <si>
    <t>Họ</t>
  </si>
  <si>
    <t>Tên</t>
  </si>
  <si>
    <t>Lớp</t>
  </si>
  <si>
    <t>NGƯỜI LẬP</t>
  </si>
  <si>
    <t>Ngày sinh</t>
  </si>
  <si>
    <t>Đối tượng được miễn, giảm</t>
  </si>
  <si>
    <t>I</t>
  </si>
  <si>
    <t>Con thương, bệnh binh</t>
  </si>
  <si>
    <t>Tâm</t>
  </si>
  <si>
    <t>Linh</t>
  </si>
  <si>
    <t>Cộng:</t>
  </si>
  <si>
    <t xml:space="preserve"> sinh viên</t>
  </si>
  <si>
    <t>II</t>
  </si>
  <si>
    <t>Anh</t>
  </si>
  <si>
    <t>III</t>
  </si>
  <si>
    <t>Thảo</t>
  </si>
  <si>
    <t>IV</t>
  </si>
  <si>
    <t>V</t>
  </si>
  <si>
    <t>VI</t>
  </si>
  <si>
    <t>VII</t>
  </si>
  <si>
    <t>VIII</t>
  </si>
  <si>
    <t>IX</t>
  </si>
  <si>
    <t>Người dân tộc, hộ cận nghèo</t>
  </si>
  <si>
    <t>Người dân tộc, hộ nghèo</t>
  </si>
  <si>
    <t>Nhi</t>
  </si>
  <si>
    <t>Hiền</t>
  </si>
  <si>
    <t xml:space="preserve">Thái T. Lan Anh </t>
  </si>
  <si>
    <t>Vy</t>
  </si>
  <si>
    <t>MIỄN 100%</t>
  </si>
  <si>
    <t>GIẢM 70%</t>
  </si>
  <si>
    <t>GIẢM 50%</t>
  </si>
  <si>
    <t>STT</t>
  </si>
  <si>
    <t xml:space="preserve">Tổng cộng </t>
  </si>
  <si>
    <t>HIỆU TRƯỞNG</t>
  </si>
  <si>
    <t>Số tiền miễn, giảm(đ)</t>
  </si>
  <si>
    <t>Thư</t>
  </si>
  <si>
    <t>Con CBCNVC bị tai nạn lao động, mắc bệnh NN</t>
  </si>
  <si>
    <t>Long</t>
  </si>
  <si>
    <t>Bích</t>
  </si>
  <si>
    <t>Nguyễn Thị Mỹ</t>
  </si>
  <si>
    <t>CỘNG HÒA XÃ HỘI CHỦ NGHĨA VIỆT NAM</t>
  </si>
  <si>
    <t>Độc lập - Tự do - Hạnh phúc</t>
  </si>
  <si>
    <t>Khóa học</t>
  </si>
  <si>
    <t>Mức miễn (đ)</t>
  </si>
  <si>
    <t>Mức giảm (đ)</t>
  </si>
  <si>
    <t>Mức học phí 1 năm học</t>
  </si>
  <si>
    <t xml:space="preserve">     TP. KẾ HOẠCH - TÀI CHÍNH</t>
  </si>
  <si>
    <t>TP. CÔNG TÁC SINH VIÊN</t>
  </si>
  <si>
    <t>ThS. Nguyễn Thanh Hải</t>
  </si>
  <si>
    <t>Ngân</t>
  </si>
  <si>
    <t>Nguyệt</t>
  </si>
  <si>
    <t>Số tiền miễn, giảm (đ)_số chênh lệch HP Nhà trường hỗ trợ</t>
  </si>
  <si>
    <t>Khoa Kế toán - Kiểm toán</t>
  </si>
  <si>
    <t>Khoa Marketing</t>
  </si>
  <si>
    <t>Khoa Quản trị kinh doanh</t>
  </si>
  <si>
    <t>Khoa Tài chính - Ngân hàng</t>
  </si>
  <si>
    <t>Khoa Thẩm định giá - Kinh doanh bất động sản</t>
  </si>
  <si>
    <t>Khoa Kinh tế - Luật</t>
  </si>
  <si>
    <t>Khoa Thuế - Hải quan</t>
  </si>
  <si>
    <t>Khoa Công nghệ thông tin</t>
  </si>
  <si>
    <t>Tổng số tiền được miễn, giảm(đ)</t>
  </si>
  <si>
    <t>Tỷ lệ miễn giảm</t>
  </si>
  <si>
    <t>Số TK
 Ngân hàng</t>
  </si>
  <si>
    <t>Nguyễn Thị Thanh</t>
  </si>
  <si>
    <t>Châu Ngọc</t>
  </si>
  <si>
    <t>TRƯỜNG ĐẠI HỌC TÀI CHÍNH - MARKETING</t>
  </si>
  <si>
    <t>Lê Thị Hoàng</t>
  </si>
  <si>
    <t>Số tiền miễn, giảm (đ)_thực hiện theo Nghị định 81</t>
  </si>
  <si>
    <t>Số tiền miễn, giảm (đ)_NĐ 81</t>
  </si>
  <si>
    <t>Chi nhánh</t>
  </si>
  <si>
    <t>Ngân hàng</t>
  </si>
  <si>
    <t>Khoa Thương Mại</t>
  </si>
  <si>
    <t>Nhung</t>
  </si>
  <si>
    <t>Khoa</t>
  </si>
  <si>
    <t>Phương</t>
  </si>
  <si>
    <t>Người dân tộc ở thôn/bản đặc biệt khó khăn, xã khu vực III vùng dân tộc và miền núi, xã ĐBKK vùng bãi ngang ven biển hải đảo</t>
  </si>
  <si>
    <t>Tổng cộng :</t>
  </si>
  <si>
    <t>TS. Hoàng Thái Hưng</t>
  </si>
  <si>
    <t>Sinh viên là người từ 16 tuổi đến 22 tuổi đang học giáo dục đại học văn bằng thứ nhất thuộc đối tượng hưởng trợ cấp xã hội hàng tháng (Mồ côi cả cha lẫn mẹ)</t>
  </si>
  <si>
    <t>PGS. TS. Phạm Tiến Đạt</t>
  </si>
  <si>
    <t>Tuyền</t>
  </si>
  <si>
    <t>Duyên</t>
  </si>
  <si>
    <t>Trúc</t>
  </si>
  <si>
    <t>Nguyễn Thị Hồng</t>
  </si>
  <si>
    <t>Hằng</t>
  </si>
  <si>
    <t>Đức</t>
  </si>
  <si>
    <t>Lê Thị Hồng</t>
  </si>
  <si>
    <t>Oanh</t>
  </si>
  <si>
    <t>Thy</t>
  </si>
  <si>
    <t>Ái</t>
  </si>
  <si>
    <t>Trần Thu</t>
  </si>
  <si>
    <t>Hào</t>
  </si>
  <si>
    <t>Trần Thị</t>
  </si>
  <si>
    <t>Lê Thị Mỹ</t>
  </si>
  <si>
    <t>Nguyễn Huỳnh Ngọc</t>
  </si>
  <si>
    <t>Tùng</t>
  </si>
  <si>
    <t>Trương Văn</t>
  </si>
  <si>
    <t>Đỗ Thị Thu</t>
  </si>
  <si>
    <t>Lý Hiền</t>
  </si>
  <si>
    <t>Quách Xuân</t>
  </si>
  <si>
    <t>Châu Thị Kim</t>
  </si>
  <si>
    <t>Lý Thanh</t>
  </si>
  <si>
    <t>Tươi</t>
  </si>
  <si>
    <t>Lý Chí</t>
  </si>
  <si>
    <t>Uy</t>
  </si>
  <si>
    <t>Nguyễn Thị Bé</t>
  </si>
  <si>
    <t>26/03/2003</t>
  </si>
  <si>
    <t>12/10/2003</t>
  </si>
  <si>
    <t>01/04/2003</t>
  </si>
  <si>
    <t>Lương Gia</t>
  </si>
  <si>
    <t>05/04/2004</t>
  </si>
  <si>
    <t>Hoàng Thế</t>
  </si>
  <si>
    <t>03/07/2004</t>
  </si>
  <si>
    <t>15/09/2004</t>
  </si>
  <si>
    <t>24/10/2004</t>
  </si>
  <si>
    <t>08/07/2004</t>
  </si>
  <si>
    <t>02/11/2004</t>
  </si>
  <si>
    <t>04/01/2004</t>
  </si>
  <si>
    <t>21/10/2004</t>
  </si>
  <si>
    <t>22DEM01</t>
  </si>
  <si>
    <t>28/04/2004</t>
  </si>
  <si>
    <t>CLC_22DTM10</t>
  </si>
  <si>
    <t>09/01/2004</t>
  </si>
  <si>
    <t>04/02/2004</t>
  </si>
  <si>
    <t>20/03/2004</t>
  </si>
  <si>
    <t>2221000276</t>
  </si>
  <si>
    <t>Thi Mộc</t>
  </si>
  <si>
    <t>13/07/2004</t>
  </si>
  <si>
    <t>24/01/2004</t>
  </si>
  <si>
    <t>22DQT01</t>
  </si>
  <si>
    <t>22DQT02</t>
  </si>
  <si>
    <t>22DQT04</t>
  </si>
  <si>
    <t>22DQT07</t>
  </si>
  <si>
    <t>22DQT09</t>
  </si>
  <si>
    <t>2221000353</t>
  </si>
  <si>
    <t>10/03/2004</t>
  </si>
  <si>
    <t>08/03/2004</t>
  </si>
  <si>
    <t>06/06/2004</t>
  </si>
  <si>
    <t>22DQT08</t>
  </si>
  <si>
    <t>CLC_22DMC07</t>
  </si>
  <si>
    <t>2221000377</t>
  </si>
  <si>
    <t>2221000428</t>
  </si>
  <si>
    <t>18/06/2004</t>
  </si>
  <si>
    <t>28/03/2004</t>
  </si>
  <si>
    <t>20/09/2004</t>
  </si>
  <si>
    <t>15/11/2004</t>
  </si>
  <si>
    <t>23/03/2004</t>
  </si>
  <si>
    <t>13/02/2004</t>
  </si>
  <si>
    <t>2221000631</t>
  </si>
  <si>
    <t>13/01/2004</t>
  </si>
  <si>
    <t>03/02/2004</t>
  </si>
  <si>
    <t>2221000651</t>
  </si>
  <si>
    <t>Diệp Nhật</t>
  </si>
  <si>
    <t>2221000741</t>
  </si>
  <si>
    <t>Tím</t>
  </si>
  <si>
    <t>2221000779</t>
  </si>
  <si>
    <t>29/07/2004</t>
  </si>
  <si>
    <t>2221000787</t>
  </si>
  <si>
    <t>07/03/2004</t>
  </si>
  <si>
    <t>CLC_22DQT02</t>
  </si>
  <si>
    <t>2221000880</t>
  </si>
  <si>
    <t>Nguyễn Hồ Công</t>
  </si>
  <si>
    <t>11/12/2004</t>
  </si>
  <si>
    <t>2221001230</t>
  </si>
  <si>
    <t>22DMA02</t>
  </si>
  <si>
    <t>22DMA03</t>
  </si>
  <si>
    <t>22DMA01</t>
  </si>
  <si>
    <t>22DMA04</t>
  </si>
  <si>
    <t>22DMA05</t>
  </si>
  <si>
    <t>2221001276</t>
  </si>
  <si>
    <t>Nông Thị Mỹ</t>
  </si>
  <si>
    <t>CLC_22DMC01</t>
  </si>
  <si>
    <t>2221001338</t>
  </si>
  <si>
    <t>Lư Thị Thảo</t>
  </si>
  <si>
    <t>2221001351</t>
  </si>
  <si>
    <t>2221001375</t>
  </si>
  <si>
    <t>2221001396</t>
  </si>
  <si>
    <t>2221001397</t>
  </si>
  <si>
    <t>2221001451</t>
  </si>
  <si>
    <t>2221001512</t>
  </si>
  <si>
    <t>2221001626</t>
  </si>
  <si>
    <t>Hứa Hiền</t>
  </si>
  <si>
    <t>2221001875</t>
  </si>
  <si>
    <t>22DKQ04</t>
  </si>
  <si>
    <t>22DKQ05</t>
  </si>
  <si>
    <t>2221002206</t>
  </si>
  <si>
    <t>2221002321</t>
  </si>
  <si>
    <t>Sử</t>
  </si>
  <si>
    <t>2221002568</t>
  </si>
  <si>
    <t>Lý Quang</t>
  </si>
  <si>
    <t>22DTC03</t>
  </si>
  <si>
    <t>22DTC01</t>
  </si>
  <si>
    <t>22DTC05</t>
  </si>
  <si>
    <t>22DTC04</t>
  </si>
  <si>
    <t>2221003262</t>
  </si>
  <si>
    <t>Ngọc Thị Minh</t>
  </si>
  <si>
    <t>2221003284</t>
  </si>
  <si>
    <t>Lê Ngọc Trang</t>
  </si>
  <si>
    <t>2221003331</t>
  </si>
  <si>
    <t>2221003365</t>
  </si>
  <si>
    <t>22DKT01</t>
  </si>
  <si>
    <t>2221003829</t>
  </si>
  <si>
    <t>Trịnh Thùy</t>
  </si>
  <si>
    <t>22DHT01</t>
  </si>
  <si>
    <t>2221004297</t>
  </si>
  <si>
    <t>2221004892</t>
  </si>
  <si>
    <t>Thái Xuân</t>
  </si>
  <si>
    <t>2221004899</t>
  </si>
  <si>
    <t>Sầm Minh</t>
  </si>
  <si>
    <t>2221004902</t>
  </si>
  <si>
    <t>Triệu Thị Tuyết</t>
  </si>
  <si>
    <t>2221004904</t>
  </si>
  <si>
    <t>H' Oanh</t>
  </si>
  <si>
    <t>Niê</t>
  </si>
  <si>
    <t>(Kèm theo Quyết định số                 /QĐ-ĐHTCM ngày     / 11 /2022)</t>
  </si>
  <si>
    <t>Kỳ 3 năm 2022_Tính mức miễn giảm 4 tháng (Học phí 1 năm học/10 tháng*4)</t>
  </si>
  <si>
    <t>HK 1-NH:2022-2023</t>
  </si>
  <si>
    <t>Đại học ( khối ngành III: kinh doanh và quản lý, pháp luật)</t>
  </si>
  <si>
    <t>Đại học ( khối ngành VII: Nhân văn, khoa học xã hội và hành vi, báo chí và thông tin, dịch vụ xã hội, du lịch, khách sạn, thể dục thể thao, dịch vụ vận tải, môi trường và bảo vệ môi trường)</t>
  </si>
  <si>
    <t>Khối ngành</t>
  </si>
  <si>
    <r>
      <rPr>
        <b/>
        <sz val="13"/>
        <color theme="1"/>
        <rFont val="Times New Roman"/>
        <family val="1"/>
      </rPr>
      <t>Ghi chú</t>
    </r>
    <r>
      <rPr>
        <sz val="13"/>
        <color theme="1"/>
        <rFont val="Times New Roman"/>
        <family val="1"/>
      </rPr>
      <t xml:space="preserve">: Mức miễn giảm Nghị định 81/2021/NĐ-CP </t>
    </r>
  </si>
  <si>
    <t>SLSV</t>
  </si>
  <si>
    <t>22D</t>
  </si>
  <si>
    <t>BẢNG TỔNG HỢP: MIỄN, GIẢM HỌC PHÍ KỲ 3 NĂM 2022 CHO SINH VIÊN KHÓA 22D HÌNH THỨC CHÍNH QUY
(Miễn, giảm học phí thực hiện theo Nghị định 81/2021/NĐ-CP của Chính phủ)</t>
  </si>
  <si>
    <t>Bằng chữ: Hai trăm ba mươi bốn triệu đồng chẵn./.</t>
  </si>
  <si>
    <t>Thành phố Hồ Chí Minh, ngày      tháng 11 năm 2022</t>
  </si>
  <si>
    <r>
      <t xml:space="preserve">DANH SÁCH </t>
    </r>
    <r>
      <rPr>
        <b/>
        <sz val="14"/>
        <color rgb="FFFF0000"/>
        <rFont val="Times New Roman"/>
        <family val="1"/>
      </rPr>
      <t>DỰ KIẾN</t>
    </r>
    <r>
      <rPr>
        <b/>
        <sz val="14"/>
        <rFont val="Times New Roman"/>
        <family val="1"/>
      </rPr>
      <t xml:space="preserve"> SINH VIÊN ĐƯỢC MIỄN, GIẢM HỌC PHÍ KỲ 3 NĂM 2022 CHO SINH VIÊN 
KHÓA 22D HÌNH THỨC CHÍNH QUY</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</si>
</sst>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_(* #,##0.00_);_(* \(#,##0.00\);_(* &quot;-&quot;??_);_(@_)"/>
    <numFmt numFmtId="165" formatCode="_(* #,##0_);_(* \(#,##0\);_(* &quot;-&quot;??_);_(@_)"/>
    <numFmt numFmtId="166" formatCode="_-* #,##0_-;\-* #,##0_-;_-* &quot;-&quot;??_-;_-@_-"/>
  </numFmts>
  <fonts count="47" x14ac:knownFonts="1">
    <font>
      <sz val="11"/>
      <color theme="1"/>
      <name val="Calibri"/>
      <family val="2"/>
      <scheme val="minor"/>
    </font>
    <font>
      <sz val="11"/>
      <color theme="1"/>
      <name val="Calibri"/>
      <family val="2"/>
      <scheme val="minor"/>
    </font>
    <font>
      <sz val="10"/>
      <name val="Arial"/>
      <family val="2"/>
    </font>
    <font>
      <sz val="13"/>
      <name val="Times New Roman"/>
      <family val="1"/>
    </font>
    <font>
      <b/>
      <sz val="13"/>
      <name val="Times New Roman"/>
      <family val="1"/>
    </font>
    <font>
      <b/>
      <sz val="13"/>
      <color theme="1"/>
      <name val="Times New Roman"/>
      <family val="1"/>
    </font>
    <font>
      <b/>
      <sz val="11"/>
      <color theme="1"/>
      <name val="Times New Roman"/>
      <family val="1"/>
    </font>
    <font>
      <sz val="13"/>
      <color theme="1"/>
      <name val="Times New Roman"/>
      <family val="1"/>
    </font>
    <font>
      <sz val="11"/>
      <color theme="1"/>
      <name val="Times New Roman"/>
      <family val="1"/>
    </font>
    <font>
      <b/>
      <sz val="14"/>
      <color theme="1"/>
      <name val="Times New Roman"/>
      <family val="1"/>
    </font>
    <font>
      <i/>
      <sz val="13"/>
      <name val="Times New Roman"/>
      <family val="1"/>
    </font>
    <font>
      <b/>
      <sz val="12"/>
      <color theme="1"/>
      <name val="Times New Roman"/>
      <family val="1"/>
    </font>
    <font>
      <b/>
      <u/>
      <sz val="11"/>
      <color theme="1"/>
      <name val="Times New Roman"/>
      <family val="1"/>
    </font>
    <font>
      <b/>
      <sz val="10"/>
      <color theme="1"/>
      <name val="Times New Roman"/>
      <family val="1"/>
    </font>
    <font>
      <sz val="10"/>
      <name val="Times New Roman"/>
      <family val="1"/>
    </font>
    <font>
      <sz val="11"/>
      <name val="Calibri"/>
      <family val="2"/>
      <scheme val="minor"/>
    </font>
    <font>
      <sz val="12"/>
      <color theme="1"/>
      <name val="Times New Roman"/>
      <family val="1"/>
    </font>
    <font>
      <sz val="12"/>
      <name val="Times New Roman"/>
      <family val="1"/>
    </font>
    <font>
      <b/>
      <sz val="13.5"/>
      <name val="Times New Roman"/>
      <family val="1"/>
    </font>
    <font>
      <b/>
      <sz val="12"/>
      <name val="Times New Roman"/>
      <family val="1"/>
    </font>
    <font>
      <b/>
      <sz val="13.5"/>
      <color theme="1"/>
      <name val="Times New Roman"/>
      <family val="1"/>
    </font>
    <font>
      <sz val="11"/>
      <name val="Times New Roman"/>
      <family val="1"/>
    </font>
    <font>
      <b/>
      <u/>
      <sz val="9"/>
      <color theme="1"/>
      <name val="Times New Roman"/>
      <family val="1"/>
    </font>
    <font>
      <b/>
      <sz val="10"/>
      <name val="Times New Roman"/>
      <family val="1"/>
    </font>
    <font>
      <b/>
      <sz val="11"/>
      <name val="Times New Roman"/>
      <family val="1"/>
    </font>
    <font>
      <sz val="11"/>
      <color theme="1"/>
      <name val="Calibri"/>
      <family val="2"/>
      <scheme val="minor"/>
    </font>
    <font>
      <i/>
      <sz val="12"/>
      <name val="Times New Roman"/>
      <family val="1"/>
    </font>
    <font>
      <b/>
      <sz val="8"/>
      <color theme="1"/>
      <name val="Times New Roman"/>
      <family val="1"/>
    </font>
    <font>
      <sz val="10"/>
      <name val="Calibri"/>
      <family val="2"/>
      <scheme val="minor"/>
    </font>
    <font>
      <b/>
      <sz val="14"/>
      <name val="Times New Roman"/>
      <family val="1"/>
    </font>
    <font>
      <b/>
      <u/>
      <sz val="12"/>
      <name val="Times New Roman"/>
      <family val="1"/>
    </font>
    <font>
      <b/>
      <u/>
      <sz val="11"/>
      <name val="Times New Roman"/>
      <family val="1"/>
    </font>
    <font>
      <b/>
      <u/>
      <sz val="9"/>
      <name val="Times New Roman"/>
      <family val="1"/>
    </font>
    <font>
      <b/>
      <u/>
      <sz val="10"/>
      <name val="Times New Roman"/>
      <family val="1"/>
    </font>
    <font>
      <i/>
      <sz val="14"/>
      <name val="Times New Roman"/>
      <family val="1"/>
    </font>
    <font>
      <b/>
      <sz val="11"/>
      <name val="Calibri"/>
      <family val="2"/>
      <scheme val="minor"/>
    </font>
    <font>
      <sz val="14"/>
      <name val="Times New Roman"/>
      <family val="1"/>
    </font>
    <font>
      <sz val="9"/>
      <name val="Times New Roman"/>
      <family val="1"/>
    </font>
    <font>
      <sz val="12"/>
      <name val="Calibri"/>
      <family val="2"/>
      <scheme val="minor"/>
    </font>
    <font>
      <sz val="9"/>
      <name val="Calibri"/>
      <family val="2"/>
      <scheme val="minor"/>
    </font>
    <font>
      <b/>
      <sz val="13.5"/>
      <name val="Calibri"/>
      <family val="2"/>
      <scheme val="minor"/>
    </font>
    <font>
      <sz val="11"/>
      <name val="Times New Roman"/>
      <family val="1"/>
      <charset val="163"/>
    </font>
    <font>
      <sz val="12"/>
      <name val="Times New Roman"/>
      <family val="1"/>
      <charset val="163"/>
    </font>
    <font>
      <sz val="11"/>
      <name val="Calibri"/>
      <family val="2"/>
      <charset val="163"/>
      <scheme val="minor"/>
    </font>
    <font>
      <sz val="13"/>
      <color theme="1"/>
      <name val="Times New Roman"/>
      <family val="2"/>
    </font>
    <font>
      <b/>
      <sz val="11"/>
      <color theme="1"/>
      <name val="Calibri"/>
      <family val="2"/>
      <scheme val="minor"/>
    </font>
    <font>
      <b/>
      <sz val="14"/>
      <color rgb="FFFF0000"/>
      <name val="Times New Roman"/>
      <family val="1"/>
    </font>
  </fonts>
  <fills count="5">
    <fill>
      <patternFill patternType="none"/>
    </fill>
    <fill>
      <patternFill patternType="gray125"/>
    </fill>
    <fill>
      <patternFill patternType="solid">
        <fgColor theme="0"/>
        <bgColor indexed="64"/>
      </patternFill>
    </fill>
    <fill>
      <patternFill patternType="solid">
        <fgColor theme="4" tint="0.79998168889431442"/>
        <bgColor theme="4" tint="0.79998168889431442"/>
      </patternFill>
    </fill>
    <fill>
      <patternFill patternType="solid">
        <fgColor rgb="FFFFFF00"/>
        <bgColor indexed="64"/>
      </patternFill>
    </fill>
  </fills>
  <borders count="11">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right/>
      <top/>
      <bottom style="thin">
        <color theme="4" tint="0.39997558519241921"/>
      </bottom>
      <diagonal/>
    </border>
    <border>
      <left/>
      <right/>
      <top style="thin">
        <color theme="4" tint="0.39997558519241921"/>
      </top>
      <bottom/>
      <diagonal/>
    </border>
  </borders>
  <cellStyleXfs count="8">
    <xf numFmtId="0" fontId="0" fillId="0" borderId="0"/>
    <xf numFmtId="43" fontId="1" fillId="0" borderId="0" applyFont="0" applyFill="0" applyBorder="0" applyAlignment="0" applyProtection="0"/>
    <xf numFmtId="0" fontId="2" fillId="0" borderId="0"/>
    <xf numFmtId="9"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0" fontId="25" fillId="0" borderId="0"/>
    <xf numFmtId="0" fontId="44" fillId="0" borderId="0"/>
  </cellStyleXfs>
  <cellXfs count="185">
    <xf numFmtId="0" fontId="0" fillId="0" borderId="0" xfId="0"/>
    <xf numFmtId="0" fontId="6" fillId="2" borderId="0" xfId="2" applyFont="1" applyFill="1" applyAlignment="1">
      <alignment horizontal="center"/>
    </xf>
    <xf numFmtId="0" fontId="12" fillId="2" borderId="0" xfId="2" applyFont="1" applyFill="1" applyAlignment="1">
      <alignment horizontal="center"/>
    </xf>
    <xf numFmtId="0" fontId="7" fillId="0" borderId="0" xfId="0" applyFont="1"/>
    <xf numFmtId="0" fontId="3" fillId="2" borderId="2" xfId="0" applyFont="1" applyFill="1" applyBorder="1" applyAlignment="1">
      <alignment horizontal="center" vertical="center"/>
    </xf>
    <xf numFmtId="0" fontId="3" fillId="2" borderId="2" xfId="0" applyFont="1" applyFill="1" applyBorder="1" applyAlignment="1">
      <alignment vertical="center"/>
    </xf>
    <xf numFmtId="0" fontId="4" fillId="2" borderId="2" xfId="0" applyFont="1" applyFill="1" applyBorder="1" applyAlignment="1">
      <alignment horizontal="center" vertical="center"/>
    </xf>
    <xf numFmtId="166" fontId="3" fillId="2" borderId="2" xfId="1" applyNumberFormat="1" applyFont="1" applyFill="1" applyBorder="1" applyAlignment="1">
      <alignment vertical="center"/>
    </xf>
    <xf numFmtId="166" fontId="7" fillId="0" borderId="2" xfId="1" applyNumberFormat="1" applyFont="1" applyBorder="1" applyAlignment="1">
      <alignment horizontal="center" vertical="center" wrapText="1"/>
    </xf>
    <xf numFmtId="1" fontId="5" fillId="2" borderId="2" xfId="0" applyNumberFormat="1" applyFont="1" applyFill="1" applyBorder="1" applyAlignment="1">
      <alignment horizontal="center" vertical="center"/>
    </xf>
    <xf numFmtId="166" fontId="5" fillId="2" borderId="2" xfId="1" applyNumberFormat="1" applyFont="1" applyFill="1" applyBorder="1" applyAlignment="1">
      <alignment horizontal="center" vertical="center"/>
    </xf>
    <xf numFmtId="0" fontId="7" fillId="0" borderId="2" xfId="0" applyFont="1" applyBorder="1"/>
    <xf numFmtId="0" fontId="7" fillId="2" borderId="0" xfId="0" applyFont="1" applyFill="1"/>
    <xf numFmtId="0" fontId="7" fillId="0" borderId="2" xfId="0" applyFont="1" applyBorder="1" applyAlignment="1">
      <alignment horizontal="center" vertical="center" wrapText="1"/>
    </xf>
    <xf numFmtId="0" fontId="5" fillId="2" borderId="2" xfId="0" applyFont="1" applyFill="1" applyBorder="1" applyAlignment="1">
      <alignment horizontal="center" vertical="center"/>
    </xf>
    <xf numFmtId="0" fontId="7" fillId="0" borderId="2" xfId="1" applyNumberFormat="1" applyFont="1" applyBorder="1" applyAlignment="1">
      <alignment horizontal="center" vertical="center"/>
    </xf>
    <xf numFmtId="0" fontId="7" fillId="0" borderId="2" xfId="1" applyNumberFormat="1" applyFont="1" applyBorder="1" applyAlignment="1">
      <alignment horizontal="center" vertical="center" wrapText="1"/>
    </xf>
    <xf numFmtId="0" fontId="7" fillId="0" borderId="2" xfId="0" applyFont="1" applyBorder="1" applyAlignment="1">
      <alignment horizontal="center" vertical="center"/>
    </xf>
    <xf numFmtId="0" fontId="7" fillId="0" borderId="0" xfId="0" applyFont="1" applyAlignment="1">
      <alignment vertical="center"/>
    </xf>
    <xf numFmtId="14" fontId="11" fillId="2" borderId="0" xfId="2" applyNumberFormat="1" applyFont="1" applyFill="1" applyAlignment="1">
      <alignment horizontal="center" vertical="center"/>
    </xf>
    <xf numFmtId="0" fontId="16" fillId="0" borderId="0" xfId="0" applyFont="1" applyAlignment="1">
      <alignment horizontal="center"/>
    </xf>
    <xf numFmtId="0" fontId="11" fillId="2" borderId="0" xfId="2" applyFont="1" applyFill="1" applyAlignment="1">
      <alignment horizontal="center"/>
    </xf>
    <xf numFmtId="0" fontId="22" fillId="2" borderId="0" xfId="2" applyFont="1" applyFill="1" applyAlignment="1">
      <alignment horizontal="center"/>
    </xf>
    <xf numFmtId="166" fontId="7" fillId="0" borderId="2" xfId="1" applyNumberFormat="1" applyFont="1" applyBorder="1" applyAlignment="1">
      <alignment vertical="center"/>
    </xf>
    <xf numFmtId="0" fontId="16" fillId="2" borderId="0" xfId="0" applyFont="1" applyFill="1" applyAlignment="1">
      <alignment vertical="center"/>
    </xf>
    <xf numFmtId="0" fontId="5" fillId="2" borderId="0" xfId="0" applyFont="1" applyFill="1" applyAlignment="1">
      <alignment horizontal="center"/>
    </xf>
    <xf numFmtId="0" fontId="7" fillId="2" borderId="0" xfId="0" applyFont="1" applyFill="1" applyAlignment="1">
      <alignment vertical="center"/>
    </xf>
    <xf numFmtId="166" fontId="11" fillId="2" borderId="2" xfId="1" applyNumberFormat="1" applyFont="1" applyFill="1" applyBorder="1" applyAlignment="1">
      <alignment horizontal="center" vertical="center"/>
    </xf>
    <xf numFmtId="166" fontId="7" fillId="0" borderId="0" xfId="0" applyNumberFormat="1" applyFont="1"/>
    <xf numFmtId="0" fontId="6" fillId="2" borderId="0" xfId="2" applyFont="1" applyFill="1" applyAlignment="1"/>
    <xf numFmtId="0" fontId="5" fillId="2" borderId="0" xfId="2" applyFont="1" applyFill="1" applyAlignment="1">
      <alignment horizontal="center"/>
    </xf>
    <xf numFmtId="0" fontId="0" fillId="0" borderId="0" xfId="0" applyNumberFormat="1"/>
    <xf numFmtId="0" fontId="14" fillId="2" borderId="2" xfId="0" applyFont="1" applyFill="1" applyBorder="1" applyAlignment="1">
      <alignment horizontal="left" vertical="center" wrapText="1"/>
    </xf>
    <xf numFmtId="0" fontId="21" fillId="2" borderId="0" xfId="2" applyFont="1" applyFill="1" applyAlignment="1">
      <alignment horizontal="left"/>
    </xf>
    <xf numFmtId="0" fontId="17" fillId="2" borderId="0" xfId="2" applyFont="1" applyFill="1" applyAlignment="1">
      <alignment horizontal="center"/>
    </xf>
    <xf numFmtId="0" fontId="10" fillId="2" borderId="0" xfId="2" applyFont="1" applyFill="1" applyAlignment="1">
      <alignment horizontal="center" vertical="center"/>
    </xf>
    <xf numFmtId="0" fontId="4" fillId="2" borderId="2" xfId="2" applyFont="1" applyFill="1" applyBorder="1" applyAlignment="1">
      <alignment horizontal="center" vertical="center"/>
    </xf>
    <xf numFmtId="0" fontId="4" fillId="2" borderId="3" xfId="2" applyFont="1" applyFill="1" applyBorder="1" applyAlignment="1">
      <alignment horizontal="center" vertical="center" wrapText="1"/>
    </xf>
    <xf numFmtId="0" fontId="4" fillId="2" borderId="4" xfId="2" applyFont="1" applyFill="1" applyBorder="1" applyAlignment="1">
      <alignment horizontal="center" vertical="center" wrapText="1"/>
    </xf>
    <xf numFmtId="0" fontId="15" fillId="2" borderId="0" xfId="0" applyFont="1" applyFill="1" applyAlignment="1">
      <alignment vertical="center"/>
    </xf>
    <xf numFmtId="49" fontId="3" fillId="2" borderId="2" xfId="0" applyNumberFormat="1" applyFont="1" applyFill="1" applyBorder="1" applyAlignment="1">
      <alignment horizontal="left" vertical="center"/>
    </xf>
    <xf numFmtId="166" fontId="4" fillId="2" borderId="2" xfId="1" applyNumberFormat="1" applyFont="1" applyFill="1" applyBorder="1" applyAlignment="1">
      <alignment horizontal="left" vertical="center"/>
    </xf>
    <xf numFmtId="0" fontId="19" fillId="2" borderId="2" xfId="2" applyFont="1" applyFill="1" applyBorder="1" applyAlignment="1">
      <alignment horizontal="center" vertical="center" wrapText="1"/>
    </xf>
    <xf numFmtId="166" fontId="3" fillId="2" borderId="2" xfId="1" applyNumberFormat="1" applyFont="1" applyFill="1" applyBorder="1" applyAlignment="1">
      <alignment horizontal="center" vertical="center"/>
    </xf>
    <xf numFmtId="166" fontId="19" fillId="2" borderId="2" xfId="1" applyNumberFormat="1" applyFont="1" applyFill="1" applyBorder="1" applyAlignment="1">
      <alignment horizontal="center" vertical="center"/>
    </xf>
    <xf numFmtId="166" fontId="4" fillId="2" borderId="2" xfId="1" applyNumberFormat="1" applyFont="1" applyFill="1" applyBorder="1" applyAlignment="1">
      <alignment horizontal="center" vertical="center"/>
    </xf>
    <xf numFmtId="0" fontId="8" fillId="2" borderId="2" xfId="0" applyFont="1" applyFill="1" applyBorder="1" applyAlignment="1">
      <alignment horizontal="center" vertical="center"/>
    </xf>
    <xf numFmtId="49" fontId="21" fillId="2" borderId="2" xfId="0" applyNumberFormat="1" applyFont="1" applyFill="1" applyBorder="1" applyAlignment="1">
      <alignment horizontal="center" vertical="center" wrapText="1"/>
    </xf>
    <xf numFmtId="0" fontId="21" fillId="2" borderId="2" xfId="0" applyFont="1" applyFill="1" applyBorder="1" applyAlignment="1">
      <alignment horizontal="center" vertical="center" wrapText="1"/>
    </xf>
    <xf numFmtId="1" fontId="21" fillId="2" borderId="2" xfId="1" applyNumberFormat="1" applyFont="1" applyFill="1" applyBorder="1" applyAlignment="1">
      <alignment horizontal="center" vertical="center" wrapText="1"/>
    </xf>
    <xf numFmtId="0" fontId="23" fillId="2" borderId="2" xfId="0" applyFont="1" applyFill="1" applyBorder="1" applyAlignment="1">
      <alignment horizontal="center" vertical="center" wrapText="1"/>
    </xf>
    <xf numFmtId="0" fontId="23" fillId="2" borderId="2" xfId="2"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2" borderId="2" xfId="2" applyFont="1" applyFill="1" applyBorder="1" applyAlignment="1">
      <alignment horizontal="center" vertical="center" wrapText="1"/>
    </xf>
    <xf numFmtId="0" fontId="4" fillId="2" borderId="2" xfId="0" applyFont="1" applyFill="1" applyBorder="1" applyAlignment="1">
      <alignment horizontal="left" vertical="center"/>
    </xf>
    <xf numFmtId="1" fontId="23" fillId="2" borderId="2" xfId="2" applyNumberFormat="1" applyFont="1" applyFill="1" applyBorder="1" applyAlignment="1">
      <alignment horizontal="center" vertical="center" wrapText="1"/>
    </xf>
    <xf numFmtId="0" fontId="24" fillId="2" borderId="2" xfId="0" applyFont="1" applyFill="1" applyBorder="1" applyAlignment="1">
      <alignment horizontal="center" vertical="center" wrapText="1"/>
    </xf>
    <xf numFmtId="0" fontId="24" fillId="2" borderId="2" xfId="2" applyFont="1" applyFill="1" applyBorder="1" applyAlignment="1">
      <alignment horizontal="center" vertical="center" wrapText="1"/>
    </xf>
    <xf numFmtId="0" fontId="4" fillId="2" borderId="4" xfId="0" applyFont="1" applyFill="1" applyBorder="1" applyAlignment="1">
      <alignment horizontal="left" vertical="center"/>
    </xf>
    <xf numFmtId="0" fontId="4" fillId="2" borderId="2" xfId="0" applyFont="1" applyFill="1" applyBorder="1" applyAlignment="1">
      <alignment horizontal="center" vertical="center"/>
    </xf>
    <xf numFmtId="1" fontId="4" fillId="2" borderId="2" xfId="2" applyNumberFormat="1" applyFont="1" applyFill="1" applyBorder="1" applyAlignment="1">
      <alignment horizontal="center" vertical="center" wrapText="1"/>
    </xf>
    <xf numFmtId="0" fontId="4" fillId="2" borderId="3" xfId="2" applyFont="1" applyFill="1" applyBorder="1" applyAlignment="1">
      <alignment horizontal="left" vertical="center" wrapText="1"/>
    </xf>
    <xf numFmtId="0" fontId="4" fillId="2" borderId="4" xfId="2" applyFont="1" applyFill="1" applyBorder="1" applyAlignment="1">
      <alignment horizontal="left" vertical="center" wrapText="1"/>
    </xf>
    <xf numFmtId="1" fontId="4" fillId="2" borderId="4" xfId="1" applyNumberFormat="1" applyFont="1" applyFill="1" applyBorder="1" applyAlignment="1">
      <alignment horizontal="left" vertical="center"/>
    </xf>
    <xf numFmtId="0" fontId="21" fillId="2" borderId="2" xfId="2" applyFont="1" applyFill="1" applyBorder="1" applyAlignment="1">
      <alignment horizontal="center" vertical="center" wrapText="1"/>
    </xf>
    <xf numFmtId="165" fontId="24" fillId="2" borderId="2" xfId="1" applyNumberFormat="1" applyFont="1" applyFill="1" applyBorder="1" applyAlignment="1">
      <alignment horizontal="center" vertical="center" wrapText="1"/>
    </xf>
    <xf numFmtId="1" fontId="21" fillId="2" borderId="2" xfId="1" applyNumberFormat="1" applyFont="1" applyFill="1" applyBorder="1" applyAlignment="1">
      <alignment horizontal="center" vertical="center"/>
    </xf>
    <xf numFmtId="166" fontId="4" fillId="2" borderId="4" xfId="1" applyNumberFormat="1" applyFont="1" applyFill="1" applyBorder="1" applyAlignment="1">
      <alignment horizontal="left" vertical="center"/>
    </xf>
    <xf numFmtId="0" fontId="4" fillId="2" borderId="3" xfId="0" applyFont="1" applyFill="1" applyBorder="1" applyAlignment="1">
      <alignment horizontal="left" vertical="center" wrapText="1"/>
    </xf>
    <xf numFmtId="0" fontId="4" fillId="2" borderId="3" xfId="0" applyFont="1" applyFill="1" applyBorder="1" applyAlignment="1">
      <alignment vertical="center" wrapText="1"/>
    </xf>
    <xf numFmtId="9" fontId="17" fillId="2" borderId="2" xfId="0" applyNumberFormat="1" applyFont="1" applyFill="1" applyBorder="1" applyAlignment="1">
      <alignment horizontal="center" vertical="center" wrapText="1"/>
    </xf>
    <xf numFmtId="9" fontId="17" fillId="2" borderId="2" xfId="2" applyNumberFormat="1" applyFont="1" applyFill="1" applyBorder="1" applyAlignment="1">
      <alignment horizontal="center" vertical="center" wrapText="1"/>
    </xf>
    <xf numFmtId="9" fontId="19" fillId="2" borderId="2" xfId="3" applyFont="1" applyFill="1" applyBorder="1" applyAlignment="1">
      <alignment horizontal="center" vertical="center"/>
    </xf>
    <xf numFmtId="0" fontId="26" fillId="2" borderId="0" xfId="2" applyFont="1" applyFill="1" applyAlignment="1">
      <alignment horizontal="center" vertical="center"/>
    </xf>
    <xf numFmtId="0" fontId="19" fillId="0" borderId="0" xfId="2" applyFont="1" applyAlignment="1">
      <alignment horizontal="center" vertical="center" wrapText="1"/>
    </xf>
    <xf numFmtId="0" fontId="27" fillId="0" borderId="2" xfId="0" applyFont="1" applyBorder="1" applyAlignment="1">
      <alignment horizontal="center" vertical="center" wrapText="1"/>
    </xf>
    <xf numFmtId="0" fontId="14" fillId="2" borderId="0" xfId="0" applyFont="1" applyFill="1" applyAlignment="1">
      <alignment horizontal="center"/>
    </xf>
    <xf numFmtId="0" fontId="28" fillId="2" borderId="0" xfId="0" applyFont="1" applyFill="1"/>
    <xf numFmtId="0" fontId="15" fillId="2" borderId="0" xfId="0" applyFont="1" applyFill="1" applyAlignment="1">
      <alignment wrapText="1"/>
    </xf>
    <xf numFmtId="0" fontId="15" fillId="2" borderId="0" xfId="0" applyFont="1" applyFill="1"/>
    <xf numFmtId="0" fontId="24" fillId="2" borderId="0" xfId="2" applyFont="1" applyFill="1" applyAlignment="1">
      <alignment horizontal="left"/>
    </xf>
    <xf numFmtId="0" fontId="4" fillId="2" borderId="0" xfId="2" applyFont="1" applyFill="1" applyAlignment="1">
      <alignment horizontal="left" wrapText="1"/>
    </xf>
    <xf numFmtId="0" fontId="4" fillId="2" borderId="0" xfId="2" applyFont="1" applyFill="1" applyAlignment="1">
      <alignment horizontal="left"/>
    </xf>
    <xf numFmtId="14" fontId="19" fillId="2" borderId="0" xfId="2" applyNumberFormat="1" applyFont="1" applyFill="1" applyAlignment="1">
      <alignment horizontal="center" vertical="center"/>
    </xf>
    <xf numFmtId="0" fontId="23" fillId="2" borderId="0" xfId="2" applyFont="1" applyFill="1" applyAlignment="1">
      <alignment horizontal="center"/>
    </xf>
    <xf numFmtId="0" fontId="24" fillId="2" borderId="0" xfId="2" applyFont="1" applyFill="1" applyAlignment="1">
      <alignment horizontal="center"/>
    </xf>
    <xf numFmtId="0" fontId="30" fillId="2" borderId="0" xfId="2" applyFont="1" applyFill="1" applyAlignment="1">
      <alignment horizontal="center"/>
    </xf>
    <xf numFmtId="0" fontId="31" fillId="2" borderId="0" xfId="2" applyFont="1" applyFill="1" applyAlignment="1">
      <alignment horizontal="center"/>
    </xf>
    <xf numFmtId="0" fontId="32" fillId="2" borderId="0" xfId="2" applyFont="1" applyFill="1" applyAlignment="1">
      <alignment horizontal="center"/>
    </xf>
    <xf numFmtId="0" fontId="33" fillId="2" borderId="0" xfId="2" applyFont="1" applyFill="1" applyAlignment="1">
      <alignment horizontal="center"/>
    </xf>
    <xf numFmtId="49" fontId="23" fillId="2" borderId="2" xfId="0" applyNumberFormat="1" applyFont="1" applyFill="1" applyBorder="1" applyAlignment="1">
      <alignment horizontal="center" vertical="center" wrapText="1"/>
    </xf>
    <xf numFmtId="0" fontId="35" fillId="2" borderId="2" xfId="0" applyFont="1" applyFill="1" applyBorder="1" applyAlignment="1">
      <alignment horizontal="center" vertical="center" wrapText="1"/>
    </xf>
    <xf numFmtId="0" fontId="35" fillId="2" borderId="0" xfId="0" applyFont="1" applyFill="1" applyAlignment="1">
      <alignment horizontal="center"/>
    </xf>
    <xf numFmtId="49" fontId="4" fillId="2" borderId="2" xfId="0" applyNumberFormat="1" applyFont="1" applyFill="1" applyBorder="1" applyAlignment="1">
      <alignment horizontal="center" vertical="center" wrapText="1"/>
    </xf>
    <xf numFmtId="0" fontId="14" fillId="2" borderId="0" xfId="0" applyFont="1" applyFill="1" applyAlignment="1">
      <alignment horizontal="center" vertical="center"/>
    </xf>
    <xf numFmtId="0" fontId="3" fillId="2" borderId="0" xfId="0" applyFont="1" applyFill="1" applyAlignment="1">
      <alignment horizontal="center" vertical="center"/>
    </xf>
    <xf numFmtId="0" fontId="36" fillId="2" borderId="0" xfId="0" applyFont="1" applyFill="1"/>
    <xf numFmtId="0" fontId="28" fillId="2" borderId="0" xfId="0" applyFont="1" applyFill="1" applyAlignment="1">
      <alignment horizontal="center"/>
    </xf>
    <xf numFmtId="0" fontId="2" fillId="2" borderId="0" xfId="2" applyFont="1" applyFill="1"/>
    <xf numFmtId="0" fontId="2" fillId="2" borderId="0" xfId="2" applyFont="1" applyFill="1" applyAlignment="1">
      <alignment horizontal="left" wrapText="1"/>
    </xf>
    <xf numFmtId="0" fontId="2" fillId="2" borderId="0" xfId="2" applyFont="1" applyFill="1" applyAlignment="1">
      <alignment horizontal="left"/>
    </xf>
    <xf numFmtId="0" fontId="17" fillId="2" borderId="0" xfId="0" applyFont="1" applyFill="1" applyAlignment="1">
      <alignment horizontal="center" vertical="center"/>
    </xf>
    <xf numFmtId="0" fontId="21" fillId="2" borderId="0" xfId="0" applyFont="1" applyFill="1" applyAlignment="1">
      <alignment horizontal="left" vertical="center"/>
    </xf>
    <xf numFmtId="0" fontId="17" fillId="2" borderId="0" xfId="0" applyFont="1" applyFill="1" applyAlignment="1">
      <alignment horizontal="left" vertical="center" wrapText="1"/>
    </xf>
    <xf numFmtId="0" fontId="17" fillId="2" borderId="0" xfId="0" applyFont="1" applyFill="1" applyAlignment="1">
      <alignment horizontal="left" vertical="center"/>
    </xf>
    <xf numFmtId="0" fontId="37" fillId="2" borderId="0" xfId="0" applyFont="1" applyFill="1" applyAlignment="1">
      <alignment horizontal="center" vertical="center"/>
    </xf>
    <xf numFmtId="0" fontId="15" fillId="2" borderId="0" xfId="0" applyFont="1" applyFill="1" applyAlignment="1">
      <alignment horizontal="center" vertical="center"/>
    </xf>
    <xf numFmtId="0" fontId="21" fillId="2" borderId="0" xfId="0" applyFont="1" applyFill="1" applyAlignment="1">
      <alignment horizontal="left"/>
    </xf>
    <xf numFmtId="0" fontId="15" fillId="2" borderId="0" xfId="0" applyFont="1" applyFill="1" applyAlignment="1">
      <alignment horizontal="left" wrapText="1"/>
    </xf>
    <xf numFmtId="0" fontId="15" fillId="2" borderId="0" xfId="0" applyFont="1" applyFill="1" applyAlignment="1">
      <alignment horizontal="left"/>
    </xf>
    <xf numFmtId="0" fontId="17" fillId="2" borderId="0" xfId="0" applyFont="1" applyFill="1" applyAlignment="1">
      <alignment horizontal="center"/>
    </xf>
    <xf numFmtId="0" fontId="38" fillId="2" borderId="0" xfId="0" applyFont="1" applyFill="1"/>
    <xf numFmtId="0" fontId="39" fillId="2" borderId="0" xfId="0" applyFont="1" applyFill="1" applyAlignment="1">
      <alignment horizontal="center"/>
    </xf>
    <xf numFmtId="0" fontId="40" fillId="2" borderId="0" xfId="0" applyFont="1" applyFill="1"/>
    <xf numFmtId="0" fontId="18" fillId="2" borderId="0" xfId="0" applyFont="1" applyFill="1" applyAlignment="1">
      <alignment horizontal="left"/>
    </xf>
    <xf numFmtId="0" fontId="40" fillId="2" borderId="0" xfId="0" applyFont="1" applyFill="1" applyAlignment="1">
      <alignment horizontal="left" wrapText="1"/>
    </xf>
    <xf numFmtId="0" fontId="40" fillId="2" borderId="0" xfId="0" applyFont="1" applyFill="1" applyAlignment="1">
      <alignment horizontal="left"/>
    </xf>
    <xf numFmtId="0" fontId="17" fillId="2" borderId="0" xfId="0" applyFont="1" applyFill="1" applyAlignment="1">
      <alignment vertical="center"/>
    </xf>
    <xf numFmtId="0" fontId="21" fillId="2" borderId="0" xfId="0" applyFont="1" applyFill="1" applyAlignment="1">
      <alignment vertical="center"/>
    </xf>
    <xf numFmtId="166" fontId="3" fillId="2" borderId="0" xfId="1" applyNumberFormat="1" applyFont="1" applyFill="1" applyAlignment="1">
      <alignment horizontal="center" vertical="center" wrapText="1"/>
    </xf>
    <xf numFmtId="166" fontId="15" fillId="2" borderId="0" xfId="0" applyNumberFormat="1" applyFont="1" applyFill="1" applyAlignment="1">
      <alignment wrapText="1"/>
    </xf>
    <xf numFmtId="1" fontId="41" fillId="2" borderId="2" xfId="1" applyNumberFormat="1" applyFont="1" applyFill="1" applyBorder="1" applyAlignment="1">
      <alignment horizontal="center" vertical="center"/>
    </xf>
    <xf numFmtId="0" fontId="41" fillId="2" borderId="2" xfId="0" applyFont="1" applyFill="1" applyBorder="1" applyAlignment="1">
      <alignment horizontal="center" vertical="center" wrapText="1"/>
    </xf>
    <xf numFmtId="0" fontId="41" fillId="2" borderId="0" xfId="0" applyFont="1" applyFill="1" applyAlignment="1">
      <alignment vertical="center"/>
    </xf>
    <xf numFmtId="0" fontId="43" fillId="2" borderId="0" xfId="0" applyFont="1" applyFill="1" applyAlignment="1">
      <alignment vertical="center"/>
    </xf>
    <xf numFmtId="9" fontId="42" fillId="2" borderId="2" xfId="0" applyNumberFormat="1" applyFont="1" applyFill="1" applyBorder="1" applyAlignment="1">
      <alignment horizontal="center" vertical="center" wrapText="1"/>
    </xf>
    <xf numFmtId="1" fontId="41" fillId="2" borderId="2" xfId="1" applyNumberFormat="1" applyFont="1" applyFill="1" applyBorder="1" applyAlignment="1">
      <alignment horizontal="center" vertical="center" wrapText="1"/>
    </xf>
    <xf numFmtId="0" fontId="4" fillId="2" borderId="0" xfId="2" applyFont="1" applyFill="1" applyAlignment="1">
      <alignment horizontal="center"/>
    </xf>
    <xf numFmtId="0" fontId="29" fillId="2" borderId="5" xfId="0" applyFont="1" applyFill="1" applyBorder="1" applyAlignment="1">
      <alignment horizontal="center" vertical="center"/>
    </xf>
    <xf numFmtId="0" fontId="18" fillId="2" borderId="0" xfId="0" applyFont="1" applyFill="1" applyAlignment="1">
      <alignment horizontal="center"/>
    </xf>
    <xf numFmtId="0" fontId="7" fillId="0" borderId="3" xfId="0" applyFont="1" applyBorder="1"/>
    <xf numFmtId="0" fontId="7" fillId="0" borderId="3" xfId="0" applyFont="1" applyBorder="1" applyAlignment="1">
      <alignment horizontal="left" vertical="center"/>
    </xf>
    <xf numFmtId="0" fontId="7" fillId="0" borderId="4" xfId="0" applyFont="1" applyBorder="1" applyAlignment="1">
      <alignment horizontal="left" vertical="center"/>
    </xf>
    <xf numFmtId="0" fontId="8" fillId="0" borderId="2" xfId="0" applyFont="1" applyBorder="1" applyAlignment="1">
      <alignment vertical="center"/>
    </xf>
    <xf numFmtId="0" fontId="8" fillId="0" borderId="2" xfId="0" applyFont="1" applyBorder="1" applyAlignment="1">
      <alignment horizontal="center" vertical="center"/>
    </xf>
    <xf numFmtId="166" fontId="37" fillId="2" borderId="2" xfId="5" applyNumberFormat="1" applyFont="1" applyFill="1" applyBorder="1" applyAlignment="1">
      <alignment horizontal="left" vertical="center"/>
    </xf>
    <xf numFmtId="0" fontId="7" fillId="2" borderId="2" xfId="0" applyFont="1" applyFill="1" applyBorder="1" applyAlignment="1">
      <alignment horizontal="center" vertical="center"/>
    </xf>
    <xf numFmtId="0" fontId="7" fillId="2" borderId="3" xfId="0" applyFont="1" applyFill="1" applyBorder="1" applyAlignment="1">
      <alignment horizontal="left" vertical="center"/>
    </xf>
    <xf numFmtId="0" fontId="7" fillId="2" borderId="4" xfId="0" applyFont="1" applyFill="1" applyBorder="1" applyAlignment="1">
      <alignment horizontal="left" vertical="center"/>
    </xf>
    <xf numFmtId="0" fontId="0" fillId="0" borderId="0" xfId="0" applyAlignment="1">
      <alignment horizontal="left" indent="1"/>
    </xf>
    <xf numFmtId="166" fontId="3" fillId="2" borderId="0" xfId="1" applyNumberFormat="1" applyFont="1" applyFill="1" applyBorder="1" applyAlignment="1">
      <alignment horizontal="center" vertical="center"/>
    </xf>
    <xf numFmtId="14" fontId="23" fillId="2" borderId="2" xfId="0" quotePrefix="1" applyNumberFormat="1" applyFont="1" applyFill="1" applyBorder="1" applyAlignment="1">
      <alignment horizontal="center" vertical="center"/>
    </xf>
    <xf numFmtId="166" fontId="23" fillId="2" borderId="2" xfId="1" applyNumberFormat="1" applyFont="1" applyFill="1" applyBorder="1" applyAlignment="1">
      <alignment horizontal="center" vertical="center"/>
    </xf>
    <xf numFmtId="165" fontId="23" fillId="2" borderId="2" xfId="1" applyNumberFormat="1" applyFont="1" applyFill="1" applyBorder="1" applyAlignment="1">
      <alignment horizontal="center" vertical="center"/>
    </xf>
    <xf numFmtId="0" fontId="45" fillId="0" borderId="9" xfId="0" applyFont="1" applyBorder="1" applyAlignment="1">
      <alignment horizontal="left"/>
    </xf>
    <xf numFmtId="0" fontId="45" fillId="0" borderId="9" xfId="0" applyNumberFormat="1" applyFont="1" applyBorder="1"/>
    <xf numFmtId="0" fontId="45" fillId="3" borderId="10" xfId="0" applyFont="1" applyFill="1" applyBorder="1" applyAlignment="1">
      <alignment horizontal="left"/>
    </xf>
    <xf numFmtId="0" fontId="45" fillId="3" borderId="10" xfId="0" applyNumberFormat="1" applyFont="1" applyFill="1" applyBorder="1"/>
    <xf numFmtId="166" fontId="11" fillId="2" borderId="3" xfId="1" applyNumberFormat="1" applyFont="1" applyFill="1" applyBorder="1" applyAlignment="1">
      <alignment horizontal="center" vertical="center"/>
    </xf>
    <xf numFmtId="0" fontId="8" fillId="2" borderId="2" xfId="0" applyFont="1" applyFill="1" applyBorder="1" applyAlignment="1">
      <alignment vertical="center"/>
    </xf>
    <xf numFmtId="0" fontId="18" fillId="2" borderId="0" xfId="0" applyFont="1" applyFill="1" applyAlignment="1">
      <alignment horizontal="center" vertical="center"/>
    </xf>
    <xf numFmtId="0" fontId="18" fillId="2" borderId="0" xfId="0" applyFont="1" applyFill="1" applyAlignment="1">
      <alignment horizontal="center"/>
    </xf>
    <xf numFmtId="0" fontId="20" fillId="2" borderId="0" xfId="0" applyFont="1" applyFill="1" applyAlignment="1">
      <alignment horizontal="center" vertical="center"/>
    </xf>
    <xf numFmtId="0" fontId="3" fillId="2" borderId="0" xfId="2" applyFont="1" applyFill="1" applyAlignment="1">
      <alignment horizontal="center"/>
    </xf>
    <xf numFmtId="0" fontId="4" fillId="2" borderId="0" xfId="2" applyFont="1" applyFill="1" applyAlignment="1">
      <alignment horizontal="center"/>
    </xf>
    <xf numFmtId="0" fontId="29" fillId="2" borderId="0" xfId="2" applyFont="1" applyFill="1" applyAlignment="1">
      <alignment horizontal="center"/>
    </xf>
    <xf numFmtId="0" fontId="34" fillId="2" borderId="0" xfId="0" applyFont="1" applyFill="1" applyAlignment="1">
      <alignment horizontal="center" wrapText="1"/>
    </xf>
    <xf numFmtId="0" fontId="29" fillId="2" borderId="5" xfId="0" applyFont="1" applyFill="1" applyBorder="1" applyAlignment="1">
      <alignment horizontal="center" vertical="center"/>
    </xf>
    <xf numFmtId="0" fontId="18" fillId="2" borderId="0" xfId="2" applyFont="1" applyFill="1" applyAlignment="1">
      <alignment horizontal="center" vertical="center" wrapText="1"/>
    </xf>
    <xf numFmtId="0" fontId="18" fillId="2" borderId="0" xfId="2" applyFont="1" applyFill="1" applyAlignment="1">
      <alignment horizontal="center" vertical="center"/>
    </xf>
    <xf numFmtId="0" fontId="20" fillId="0" borderId="0" xfId="0" applyFont="1" applyAlignment="1">
      <alignment horizontal="center" vertical="center"/>
    </xf>
    <xf numFmtId="0" fontId="7" fillId="2" borderId="0" xfId="2" applyFont="1" applyFill="1" applyAlignment="1">
      <alignment horizontal="center"/>
    </xf>
    <xf numFmtId="0" fontId="5" fillId="2" borderId="0" xfId="2" applyFont="1" applyFill="1" applyAlignment="1">
      <alignment horizontal="center"/>
    </xf>
    <xf numFmtId="0" fontId="9" fillId="2" borderId="0" xfId="2" applyFont="1" applyFill="1" applyAlignment="1">
      <alignment horizontal="center"/>
    </xf>
    <xf numFmtId="0" fontId="11" fillId="0" borderId="3" xfId="0" applyFont="1" applyBorder="1" applyAlignment="1">
      <alignment horizontal="center" vertical="center"/>
    </xf>
    <xf numFmtId="0" fontId="11" fillId="0" borderId="4" xfId="0" applyFont="1" applyBorder="1" applyAlignment="1">
      <alignment horizontal="center" vertical="center"/>
    </xf>
    <xf numFmtId="0" fontId="9" fillId="0" borderId="0" xfId="0" applyFont="1" applyAlignment="1">
      <alignment horizontal="center" vertical="center" wrapText="1"/>
    </xf>
    <xf numFmtId="0" fontId="19" fillId="2" borderId="2" xfId="0" applyFont="1" applyFill="1" applyBorder="1" applyAlignment="1">
      <alignment horizontal="center" vertical="center"/>
    </xf>
    <xf numFmtId="0" fontId="19" fillId="2" borderId="6" xfId="0" applyFont="1" applyFill="1" applyBorder="1" applyAlignment="1">
      <alignment horizontal="center" vertical="center"/>
    </xf>
    <xf numFmtId="0" fontId="19" fillId="2" borderId="1" xfId="0" applyFont="1" applyFill="1" applyBorder="1" applyAlignment="1">
      <alignment horizontal="center" vertical="center" wrapText="1"/>
    </xf>
    <xf numFmtId="0" fontId="19" fillId="2" borderId="7" xfId="0" applyFont="1" applyFill="1" applyBorder="1" applyAlignment="1">
      <alignment horizontal="center" vertical="center" wrapText="1"/>
    </xf>
    <xf numFmtId="0" fontId="19" fillId="2" borderId="6" xfId="0" applyFont="1" applyFill="1" applyBorder="1" applyAlignment="1">
      <alignment horizontal="center" vertical="center" wrapText="1"/>
    </xf>
    <xf numFmtId="0" fontId="11" fillId="0" borderId="2" xfId="0" applyFont="1" applyBorder="1" applyAlignment="1">
      <alignment horizontal="center" vertical="center" wrapText="1"/>
    </xf>
    <xf numFmtId="0" fontId="11" fillId="0" borderId="2" xfId="0" applyFont="1" applyBorder="1" applyAlignment="1">
      <alignment horizontal="center" vertical="center"/>
    </xf>
    <xf numFmtId="0" fontId="13" fillId="2" borderId="2" xfId="2" applyFont="1" applyFill="1" applyBorder="1" applyAlignment="1">
      <alignment horizontal="center" vertical="center" wrapText="1"/>
    </xf>
    <xf numFmtId="0" fontId="27" fillId="2" borderId="3" xfId="2" applyFont="1" applyFill="1" applyBorder="1" applyAlignment="1">
      <alignment horizontal="center" vertical="center" wrapText="1"/>
    </xf>
    <xf numFmtId="0" fontId="11" fillId="0" borderId="3"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4" xfId="0" applyFont="1" applyBorder="1" applyAlignment="1">
      <alignment horizontal="center" vertical="center" wrapText="1"/>
    </xf>
    <xf numFmtId="0" fontId="10" fillId="0" borderId="0" xfId="2" applyFont="1" applyAlignment="1">
      <alignment horizontal="center" vertical="center"/>
    </xf>
    <xf numFmtId="0" fontId="19" fillId="0" borderId="0" xfId="2" applyFont="1" applyAlignment="1">
      <alignment horizontal="center" vertical="center" wrapText="1"/>
    </xf>
    <xf numFmtId="0" fontId="19" fillId="2" borderId="1" xfId="0" applyFont="1" applyFill="1" applyBorder="1" applyAlignment="1">
      <alignment horizontal="center" vertical="center"/>
    </xf>
    <xf numFmtId="0" fontId="19" fillId="2" borderId="7" xfId="0" applyFont="1" applyFill="1" applyBorder="1" applyAlignment="1">
      <alignment horizontal="center" vertical="center"/>
    </xf>
    <xf numFmtId="0" fontId="7" fillId="0" borderId="5" xfId="0" applyFont="1" applyBorder="1" applyAlignment="1">
      <alignment horizontal="left" vertical="center" wrapText="1"/>
    </xf>
    <xf numFmtId="0" fontId="29" fillId="4" borderId="0" xfId="2" applyFont="1" applyFill="1" applyAlignment="1">
      <alignment horizontal="center" vertical="center" wrapText="1"/>
    </xf>
  </cellXfs>
  <cellStyles count="8">
    <cellStyle name="Bình thường 2" xfId="6" xr:uid="{430A8B1B-864A-4A82-9D2A-082DCE0857A8}"/>
    <cellStyle name="Comma" xfId="1" builtinId="3"/>
    <cellStyle name="Comma 2" xfId="4" xr:uid="{5EAFD3B5-1D13-4FB9-83B9-F955EEEFDCB8}"/>
    <cellStyle name="Dấu phẩy 2" xfId="5" xr:uid="{CE0D6404-C540-478C-8858-58D3CA8EDB91}"/>
    <cellStyle name="Normal" xfId="0" builtinId="0"/>
    <cellStyle name="Normal 2" xfId="2" xr:uid="{00000000-0005-0000-0000-000002000000}"/>
    <cellStyle name="Normal 3" xfId="7" xr:uid="{B9F0DA07-A211-4EFC-BDF7-5564F8B78524}"/>
    <cellStyle name="Percent" xfId="3" builtinId="5"/>
  </cellStyles>
  <dxfs count="0"/>
  <tableStyles count="0" defaultTableStyle="TableStyleMedium2" defaultPivotStyle="PivotStyleLight16"/>
  <colors>
    <mruColors>
      <color rgb="FFE395DA"/>
      <color rgb="FFCD53BC"/>
      <color rgb="FFA8789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7</xdr:col>
      <xdr:colOff>313848</xdr:colOff>
      <xdr:row>2</xdr:row>
      <xdr:rowOff>22632</xdr:rowOff>
    </xdr:from>
    <xdr:to>
      <xdr:col>9</xdr:col>
      <xdr:colOff>876300</xdr:colOff>
      <xdr:row>2</xdr:row>
      <xdr:rowOff>22632</xdr:rowOff>
    </xdr:to>
    <xdr:cxnSp macro="">
      <xdr:nvCxnSpPr>
        <xdr:cNvPr id="2" name="Straight Connector 7">
          <a:extLst>
            <a:ext uri="{FF2B5EF4-FFF2-40B4-BE49-F238E27FC236}">
              <a16:creationId xmlns:a16="http://schemas.microsoft.com/office/drawing/2014/main" id="{2FE6556F-7222-4C04-A9E6-75BC673E358E}"/>
            </a:ext>
          </a:extLst>
        </xdr:cNvPr>
        <xdr:cNvCxnSpPr/>
      </xdr:nvCxnSpPr>
      <xdr:spPr>
        <a:xfrm>
          <a:off x="6724173" y="470307"/>
          <a:ext cx="2038827"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76200</xdr:colOff>
      <xdr:row>2</xdr:row>
      <xdr:rowOff>9525</xdr:rowOff>
    </xdr:from>
    <xdr:to>
      <xdr:col>2</xdr:col>
      <xdr:colOff>1066800</xdr:colOff>
      <xdr:row>2</xdr:row>
      <xdr:rowOff>9525</xdr:rowOff>
    </xdr:to>
    <xdr:cxnSp macro="">
      <xdr:nvCxnSpPr>
        <xdr:cNvPr id="3" name="Straight Connector 8">
          <a:extLst>
            <a:ext uri="{FF2B5EF4-FFF2-40B4-BE49-F238E27FC236}">
              <a16:creationId xmlns:a16="http://schemas.microsoft.com/office/drawing/2014/main" id="{556B1244-8EE0-4861-A58B-37984E31FF28}"/>
            </a:ext>
          </a:extLst>
        </xdr:cNvPr>
        <xdr:cNvCxnSpPr/>
      </xdr:nvCxnSpPr>
      <xdr:spPr>
        <a:xfrm>
          <a:off x="1419225" y="457200"/>
          <a:ext cx="99060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475773</xdr:colOff>
      <xdr:row>5</xdr:row>
      <xdr:rowOff>41682</xdr:rowOff>
    </xdr:from>
    <xdr:to>
      <xdr:col>6</xdr:col>
      <xdr:colOff>1638300</xdr:colOff>
      <xdr:row>5</xdr:row>
      <xdr:rowOff>41682</xdr:rowOff>
    </xdr:to>
    <xdr:cxnSp macro="">
      <xdr:nvCxnSpPr>
        <xdr:cNvPr id="4" name="Straight Connector 7">
          <a:extLst>
            <a:ext uri="{FF2B5EF4-FFF2-40B4-BE49-F238E27FC236}">
              <a16:creationId xmlns:a16="http://schemas.microsoft.com/office/drawing/2014/main" id="{D4E77D3B-C9BA-4F54-B307-B048214848D4}"/>
            </a:ext>
          </a:extLst>
        </xdr:cNvPr>
        <xdr:cNvCxnSpPr/>
      </xdr:nvCxnSpPr>
      <xdr:spPr>
        <a:xfrm>
          <a:off x="4257198" y="1508532"/>
          <a:ext cx="2038827"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8</xdr:col>
      <xdr:colOff>428625</xdr:colOff>
      <xdr:row>2</xdr:row>
      <xdr:rowOff>3582</xdr:rowOff>
    </xdr:from>
    <xdr:to>
      <xdr:col>11</xdr:col>
      <xdr:colOff>76200</xdr:colOff>
      <xdr:row>2</xdr:row>
      <xdr:rowOff>3582</xdr:rowOff>
    </xdr:to>
    <xdr:cxnSp macro="">
      <xdr:nvCxnSpPr>
        <xdr:cNvPr id="2" name="Straight Connector 7">
          <a:extLst>
            <a:ext uri="{FF2B5EF4-FFF2-40B4-BE49-F238E27FC236}">
              <a16:creationId xmlns:a16="http://schemas.microsoft.com/office/drawing/2014/main" id="{73714BA9-477B-4CCA-9FF6-CF7AF4F320B8}"/>
            </a:ext>
          </a:extLst>
        </xdr:cNvPr>
        <xdr:cNvCxnSpPr/>
      </xdr:nvCxnSpPr>
      <xdr:spPr>
        <a:xfrm>
          <a:off x="5743575" y="451257"/>
          <a:ext cx="200025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1038225</xdr:colOff>
      <xdr:row>1</xdr:row>
      <xdr:rowOff>228600</xdr:rowOff>
    </xdr:from>
    <xdr:to>
      <xdr:col>2</xdr:col>
      <xdr:colOff>866775</xdr:colOff>
      <xdr:row>1</xdr:row>
      <xdr:rowOff>228600</xdr:rowOff>
    </xdr:to>
    <xdr:cxnSp macro="">
      <xdr:nvCxnSpPr>
        <xdr:cNvPr id="3" name="Straight Connector 8">
          <a:extLst>
            <a:ext uri="{FF2B5EF4-FFF2-40B4-BE49-F238E27FC236}">
              <a16:creationId xmlns:a16="http://schemas.microsoft.com/office/drawing/2014/main" id="{00F6DFAB-3998-4158-B129-8893B22AC2CE}"/>
            </a:ext>
          </a:extLst>
        </xdr:cNvPr>
        <xdr:cNvCxnSpPr/>
      </xdr:nvCxnSpPr>
      <xdr:spPr>
        <a:xfrm>
          <a:off x="1390650" y="438150"/>
          <a:ext cx="93345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DCC459-317A-4722-A813-ACFAF649B23D}">
  <sheetPr>
    <tabColor rgb="FFFF0000"/>
  </sheetPr>
  <dimension ref="A1:O70"/>
  <sheetViews>
    <sheetView tabSelected="1" zoomScaleNormal="100" workbookViewId="0">
      <selection activeCell="C7" sqref="C7"/>
    </sheetView>
  </sheetViews>
  <sheetFormatPr defaultRowHeight="15.75" x14ac:dyDescent="0.25"/>
  <cols>
    <col min="1" max="1" width="5.85546875" style="79" customWidth="1"/>
    <col min="2" max="2" width="14.28515625" style="107" bestFit="1" customWidth="1"/>
    <col min="3" max="3" width="18.140625" style="108" customWidth="1"/>
    <col min="4" max="4" width="8.5703125" style="109" bestFit="1" customWidth="1"/>
    <col min="5" max="5" width="9.85546875" style="110" customWidth="1"/>
    <col min="6" max="6" width="13.140625" style="76" customWidth="1"/>
    <col min="7" max="7" width="27.85546875" style="79" customWidth="1"/>
    <col min="8" max="8" width="6.5703125" style="111" customWidth="1"/>
    <col min="9" max="10" width="15.5703125" style="79" customWidth="1"/>
    <col min="11" max="11" width="14.5703125" style="112" customWidth="1"/>
    <col min="12" max="12" width="15.28515625" style="97" customWidth="1"/>
    <col min="13" max="13" width="7.28515625" style="77" customWidth="1"/>
    <col min="14" max="14" width="9" style="78" customWidth="1"/>
    <col min="15" max="15" width="5.85546875" style="78" customWidth="1"/>
    <col min="16" max="16384" width="9.140625" style="79"/>
  </cols>
  <sheetData>
    <row r="1" spans="1:15" ht="16.5" x14ac:dyDescent="0.25">
      <c r="A1" s="153" t="s">
        <v>0</v>
      </c>
      <c r="B1" s="153"/>
      <c r="C1" s="153"/>
      <c r="D1" s="153"/>
      <c r="E1" s="153"/>
      <c r="G1" s="154" t="s">
        <v>43</v>
      </c>
      <c r="H1" s="154"/>
      <c r="I1" s="154"/>
      <c r="J1" s="154"/>
      <c r="K1" s="154"/>
      <c r="L1" s="154"/>
    </row>
    <row r="2" spans="1:15" ht="18.75" x14ac:dyDescent="0.3">
      <c r="A2" s="154" t="s">
        <v>68</v>
      </c>
      <c r="B2" s="154"/>
      <c r="C2" s="154"/>
      <c r="D2" s="154"/>
      <c r="E2" s="154"/>
      <c r="G2" s="155" t="s">
        <v>44</v>
      </c>
      <c r="H2" s="155"/>
      <c r="I2" s="155"/>
      <c r="J2" s="155"/>
      <c r="K2" s="155"/>
      <c r="L2" s="155"/>
    </row>
    <row r="3" spans="1:15" ht="20.25" customHeight="1" x14ac:dyDescent="0.25">
      <c r="A3" s="127"/>
      <c r="B3" s="80"/>
      <c r="C3" s="81"/>
      <c r="D3" s="82"/>
      <c r="E3" s="83"/>
      <c r="F3" s="84"/>
      <c r="G3" s="85"/>
      <c r="H3" s="86"/>
      <c r="I3" s="87"/>
      <c r="J3" s="87"/>
      <c r="K3" s="88"/>
      <c r="L3" s="89"/>
    </row>
    <row r="4" spans="1:15" ht="41.25" customHeight="1" x14ac:dyDescent="0.25">
      <c r="A4" s="184" t="s">
        <v>229</v>
      </c>
      <c r="B4" s="184"/>
      <c r="C4" s="184"/>
      <c r="D4" s="184"/>
      <c r="E4" s="184"/>
      <c r="F4" s="184"/>
      <c r="G4" s="184"/>
      <c r="H4" s="184"/>
      <c r="I4" s="184"/>
      <c r="J4" s="184"/>
      <c r="K4" s="184"/>
      <c r="L4" s="184"/>
    </row>
    <row r="5" spans="1:15" ht="18.75" customHeight="1" x14ac:dyDescent="0.3">
      <c r="A5" s="156" t="s">
        <v>217</v>
      </c>
      <c r="B5" s="156"/>
      <c r="C5" s="156"/>
      <c r="D5" s="156"/>
      <c r="E5" s="156"/>
      <c r="F5" s="156"/>
      <c r="G5" s="156"/>
      <c r="H5" s="156"/>
      <c r="I5" s="156"/>
      <c r="J5" s="156"/>
      <c r="K5" s="156"/>
      <c r="L5" s="156"/>
    </row>
    <row r="7" spans="1:15" s="92" customFormat="1" ht="72.75" customHeight="1" x14ac:dyDescent="0.25">
      <c r="A7" s="59" t="s">
        <v>1</v>
      </c>
      <c r="B7" s="36" t="s">
        <v>2</v>
      </c>
      <c r="C7" s="37" t="s">
        <v>3</v>
      </c>
      <c r="D7" s="38" t="s">
        <v>4</v>
      </c>
      <c r="E7" s="53" t="s">
        <v>7</v>
      </c>
      <c r="F7" s="51" t="s">
        <v>5</v>
      </c>
      <c r="G7" s="42" t="s">
        <v>8</v>
      </c>
      <c r="H7" s="42" t="s">
        <v>64</v>
      </c>
      <c r="I7" s="57" t="s">
        <v>63</v>
      </c>
      <c r="J7" s="57" t="s">
        <v>70</v>
      </c>
      <c r="K7" s="57" t="s">
        <v>54</v>
      </c>
      <c r="L7" s="55" t="s">
        <v>65</v>
      </c>
      <c r="M7" s="90" t="s">
        <v>73</v>
      </c>
      <c r="N7" s="91" t="s">
        <v>72</v>
      </c>
      <c r="O7" s="50" t="s">
        <v>222</v>
      </c>
    </row>
    <row r="8" spans="1:15" s="92" customFormat="1" ht="16.5" x14ac:dyDescent="0.25">
      <c r="A8" s="59" t="s">
        <v>9</v>
      </c>
      <c r="B8" s="41" t="s">
        <v>62</v>
      </c>
      <c r="C8" s="61"/>
      <c r="D8" s="62"/>
      <c r="E8" s="53"/>
      <c r="F8" s="51"/>
      <c r="G8" s="53"/>
      <c r="H8" s="42"/>
      <c r="I8" s="53"/>
      <c r="J8" s="53"/>
      <c r="K8" s="53"/>
      <c r="L8" s="60"/>
      <c r="M8" s="93"/>
      <c r="N8" s="52"/>
      <c r="O8" s="52"/>
    </row>
    <row r="9" spans="1:15" ht="16.5" x14ac:dyDescent="0.25">
      <c r="A9" s="4">
        <f>1</f>
        <v>1</v>
      </c>
      <c r="B9" s="17" t="s">
        <v>207</v>
      </c>
      <c r="C9" s="131" t="s">
        <v>69</v>
      </c>
      <c r="D9" s="132" t="s">
        <v>18</v>
      </c>
      <c r="E9" s="133" t="s">
        <v>149</v>
      </c>
      <c r="F9" s="134" t="s">
        <v>206</v>
      </c>
      <c r="G9" s="47" t="s">
        <v>10</v>
      </c>
      <c r="H9" s="70">
        <v>1</v>
      </c>
      <c r="I9" s="43">
        <f>19500000/10*4*H9</f>
        <v>7800000</v>
      </c>
      <c r="J9" s="43">
        <f>12500000/2*H9</f>
        <v>6250000</v>
      </c>
      <c r="K9" s="43">
        <f>I9-J9</f>
        <v>1550000</v>
      </c>
      <c r="L9" s="60"/>
      <c r="M9" s="66"/>
      <c r="N9" s="49"/>
      <c r="O9" s="49" t="s">
        <v>17</v>
      </c>
    </row>
    <row r="10" spans="1:15" s="39" customFormat="1" ht="16.5" x14ac:dyDescent="0.25">
      <c r="A10" s="59"/>
      <c r="B10" s="54"/>
      <c r="C10" s="68" t="s">
        <v>13</v>
      </c>
      <c r="D10" s="58">
        <f>A9</f>
        <v>1</v>
      </c>
      <c r="E10" s="141"/>
      <c r="F10" s="50" t="s">
        <v>14</v>
      </c>
      <c r="G10" s="56"/>
      <c r="H10" s="44"/>
      <c r="I10" s="45">
        <f>SUM(I9:I9)</f>
        <v>7800000</v>
      </c>
      <c r="J10" s="45">
        <f>SUM(J9:J9)</f>
        <v>6250000</v>
      </c>
      <c r="K10" s="45">
        <f>SUM(K9:K9)</f>
        <v>1550000</v>
      </c>
      <c r="L10" s="60"/>
      <c r="M10" s="66"/>
      <c r="N10" s="49"/>
      <c r="O10" s="49"/>
    </row>
    <row r="11" spans="1:15" s="39" customFormat="1" ht="16.5" x14ac:dyDescent="0.25">
      <c r="A11" s="59" t="s">
        <v>15</v>
      </c>
      <c r="B11" s="54" t="s">
        <v>55</v>
      </c>
      <c r="C11" s="68"/>
      <c r="D11" s="58"/>
      <c r="E11" s="142"/>
      <c r="F11" s="50"/>
      <c r="G11" s="56"/>
      <c r="H11" s="72"/>
      <c r="I11" s="45"/>
      <c r="J11" s="45"/>
      <c r="K11" s="45"/>
      <c r="L11" s="60"/>
      <c r="M11" s="47"/>
      <c r="N11" s="47"/>
      <c r="O11" s="47"/>
    </row>
    <row r="12" spans="1:15" s="39" customFormat="1" ht="16.5" x14ac:dyDescent="0.25">
      <c r="A12" s="4">
        <v>1</v>
      </c>
      <c r="B12" s="17" t="s">
        <v>204</v>
      </c>
      <c r="C12" s="131" t="s">
        <v>205</v>
      </c>
      <c r="D12" s="132" t="s">
        <v>12</v>
      </c>
      <c r="E12" s="133" t="s">
        <v>125</v>
      </c>
      <c r="F12" s="134" t="s">
        <v>203</v>
      </c>
      <c r="G12" s="47" t="s">
        <v>10</v>
      </c>
      <c r="H12" s="70">
        <v>1</v>
      </c>
      <c r="I12" s="43">
        <f>19500000/10*4*H12</f>
        <v>7800000</v>
      </c>
      <c r="J12" s="43">
        <f>12500000/2*H12</f>
        <v>6250000</v>
      </c>
      <c r="K12" s="43">
        <f>I12-J12</f>
        <v>1550000</v>
      </c>
      <c r="L12" s="60"/>
      <c r="M12" s="47"/>
      <c r="N12" s="47"/>
      <c r="O12" s="49" t="s">
        <v>17</v>
      </c>
    </row>
    <row r="13" spans="1:15" s="39" customFormat="1" ht="16.5" x14ac:dyDescent="0.25">
      <c r="A13" s="59"/>
      <c r="B13" s="54"/>
      <c r="C13" s="68" t="s">
        <v>13</v>
      </c>
      <c r="D13" s="58">
        <f>A12</f>
        <v>1</v>
      </c>
      <c r="E13" s="141"/>
      <c r="F13" s="50" t="s">
        <v>14</v>
      </c>
      <c r="G13" s="56"/>
      <c r="H13" s="44"/>
      <c r="I13" s="45">
        <f>SUM(I12:I12)</f>
        <v>7800000</v>
      </c>
      <c r="J13" s="45">
        <f>SUM(J12:J12)</f>
        <v>6250000</v>
      </c>
      <c r="K13" s="45">
        <f>SUM(K12:K12)</f>
        <v>1550000</v>
      </c>
      <c r="L13" s="60"/>
      <c r="M13" s="66"/>
      <c r="N13" s="49"/>
      <c r="O13" s="49"/>
    </row>
    <row r="14" spans="1:15" s="39" customFormat="1" ht="16.5" x14ac:dyDescent="0.25">
      <c r="A14" s="59" t="s">
        <v>17</v>
      </c>
      <c r="B14" s="54" t="s">
        <v>60</v>
      </c>
      <c r="C14" s="68"/>
      <c r="D14" s="58"/>
      <c r="E14" s="142"/>
      <c r="F14" s="50"/>
      <c r="G14" s="56"/>
      <c r="H14" s="72"/>
      <c r="I14" s="45"/>
      <c r="J14" s="45"/>
      <c r="K14" s="45"/>
      <c r="L14" s="60"/>
      <c r="M14" s="66"/>
      <c r="N14" s="49"/>
      <c r="O14" s="49"/>
    </row>
    <row r="15" spans="1:15" s="39" customFormat="1" ht="75" x14ac:dyDescent="0.25">
      <c r="A15" s="4">
        <v>1</v>
      </c>
      <c r="B15" s="136" t="s">
        <v>128</v>
      </c>
      <c r="C15" s="137" t="s">
        <v>129</v>
      </c>
      <c r="D15" s="138" t="s">
        <v>98</v>
      </c>
      <c r="E15" s="149" t="s">
        <v>115</v>
      </c>
      <c r="F15" s="46" t="s">
        <v>122</v>
      </c>
      <c r="G15" s="47" t="s">
        <v>78</v>
      </c>
      <c r="H15" s="71">
        <v>0.7</v>
      </c>
      <c r="I15" s="43">
        <f>19500000/10*4*H15</f>
        <v>5460000</v>
      </c>
      <c r="J15" s="43">
        <f>12000000/2*H15</f>
        <v>4200000</v>
      </c>
      <c r="K15" s="43">
        <f t="shared" ref="K15" si="0">I15-J15</f>
        <v>1260000</v>
      </c>
      <c r="L15" s="60"/>
      <c r="M15" s="66"/>
      <c r="N15" s="49"/>
      <c r="O15" s="49" t="s">
        <v>22</v>
      </c>
    </row>
    <row r="16" spans="1:15" s="39" customFormat="1" ht="16.5" x14ac:dyDescent="0.25">
      <c r="A16" s="59"/>
      <c r="B16" s="54"/>
      <c r="C16" s="68" t="s">
        <v>13</v>
      </c>
      <c r="D16" s="58">
        <f>A15</f>
        <v>1</v>
      </c>
      <c r="E16" s="141"/>
      <c r="F16" s="50" t="s">
        <v>14</v>
      </c>
      <c r="G16" s="56"/>
      <c r="H16" s="44"/>
      <c r="I16" s="45">
        <f>SUM(I15:I15)</f>
        <v>5460000</v>
      </c>
      <c r="J16" s="45">
        <f>SUM(J15:J15)</f>
        <v>4200000</v>
      </c>
      <c r="K16" s="45">
        <f>SUM(K15:K15)</f>
        <v>1260000</v>
      </c>
      <c r="L16" s="60"/>
      <c r="M16" s="66"/>
      <c r="N16" s="49"/>
      <c r="O16" s="49"/>
    </row>
    <row r="17" spans="1:15" s="39" customFormat="1" ht="16.5" x14ac:dyDescent="0.25">
      <c r="A17" s="59" t="s">
        <v>19</v>
      </c>
      <c r="B17" s="54" t="s">
        <v>56</v>
      </c>
      <c r="C17" s="68"/>
      <c r="D17" s="58"/>
      <c r="E17" s="142"/>
      <c r="F17" s="50"/>
      <c r="G17" s="56"/>
      <c r="H17" s="72"/>
      <c r="I17" s="45"/>
      <c r="J17" s="45"/>
      <c r="K17" s="45"/>
      <c r="L17" s="60"/>
      <c r="M17" s="66"/>
      <c r="N17" s="49"/>
      <c r="O17" s="49"/>
    </row>
    <row r="18" spans="1:15" s="39" customFormat="1" ht="16.5" x14ac:dyDescent="0.25">
      <c r="A18" s="4">
        <v>1</v>
      </c>
      <c r="B18" s="136" t="s">
        <v>179</v>
      </c>
      <c r="C18" s="137" t="s">
        <v>108</v>
      </c>
      <c r="D18" s="138" t="s">
        <v>11</v>
      </c>
      <c r="E18" s="149" t="s">
        <v>148</v>
      </c>
      <c r="F18" s="46" t="s">
        <v>169</v>
      </c>
      <c r="G18" s="46" t="s">
        <v>25</v>
      </c>
      <c r="H18" s="125">
        <v>1</v>
      </c>
      <c r="I18" s="43">
        <f t="shared" ref="I18:I32" si="1">19500000/10*4*H18</f>
        <v>7800000</v>
      </c>
      <c r="J18" s="43">
        <f t="shared" ref="J18:J32" si="2">12500000/2*H18</f>
        <v>6250000</v>
      </c>
      <c r="K18" s="43">
        <f t="shared" ref="K18:K32" si="3">I18-J18</f>
        <v>1550000</v>
      </c>
      <c r="L18" s="60"/>
      <c r="M18" s="66"/>
      <c r="N18" s="49"/>
      <c r="O18" s="49" t="s">
        <v>17</v>
      </c>
    </row>
    <row r="19" spans="1:15" s="39" customFormat="1" ht="90" x14ac:dyDescent="0.25">
      <c r="A19" s="4">
        <f>A18+1</f>
        <v>2</v>
      </c>
      <c r="B19" s="17" t="s">
        <v>208</v>
      </c>
      <c r="C19" s="131" t="s">
        <v>209</v>
      </c>
      <c r="D19" s="132" t="s">
        <v>87</v>
      </c>
      <c r="E19" s="133" t="s">
        <v>161</v>
      </c>
      <c r="F19" s="134" t="s">
        <v>170</v>
      </c>
      <c r="G19" s="47" t="s">
        <v>81</v>
      </c>
      <c r="H19" s="70">
        <v>1</v>
      </c>
      <c r="I19" s="43">
        <f t="shared" si="1"/>
        <v>7800000</v>
      </c>
      <c r="J19" s="43">
        <f t="shared" si="2"/>
        <v>6250000</v>
      </c>
      <c r="K19" s="43">
        <f t="shared" si="3"/>
        <v>1550000</v>
      </c>
      <c r="L19" s="60"/>
      <c r="M19" s="66"/>
      <c r="N19" s="49"/>
      <c r="O19" s="49" t="s">
        <v>17</v>
      </c>
    </row>
    <row r="20" spans="1:15" s="39" customFormat="1" ht="16.5" x14ac:dyDescent="0.25">
      <c r="A20" s="4">
        <f t="shared" ref="A20:A32" si="4">A19+1</f>
        <v>3</v>
      </c>
      <c r="B20" s="17" t="s">
        <v>178</v>
      </c>
      <c r="C20" s="131" t="s">
        <v>103</v>
      </c>
      <c r="D20" s="132" t="s">
        <v>90</v>
      </c>
      <c r="E20" s="133" t="s">
        <v>139</v>
      </c>
      <c r="F20" s="134" t="s">
        <v>170</v>
      </c>
      <c r="G20" s="64" t="s">
        <v>26</v>
      </c>
      <c r="H20" s="71">
        <v>1</v>
      </c>
      <c r="I20" s="43">
        <f t="shared" si="1"/>
        <v>7800000</v>
      </c>
      <c r="J20" s="43">
        <f t="shared" si="2"/>
        <v>6250000</v>
      </c>
      <c r="K20" s="43">
        <f t="shared" si="3"/>
        <v>1550000</v>
      </c>
      <c r="L20" s="60"/>
      <c r="M20" s="66"/>
      <c r="N20" s="49"/>
      <c r="O20" s="49" t="s">
        <v>17</v>
      </c>
    </row>
    <row r="21" spans="1:15" s="39" customFormat="1" ht="16.5" x14ac:dyDescent="0.25">
      <c r="A21" s="4">
        <f t="shared" si="4"/>
        <v>4</v>
      </c>
      <c r="B21" s="17" t="s">
        <v>180</v>
      </c>
      <c r="C21" s="131" t="s">
        <v>173</v>
      </c>
      <c r="D21" s="132" t="s">
        <v>11</v>
      </c>
      <c r="E21" s="133" t="s">
        <v>123</v>
      </c>
      <c r="F21" s="134" t="s">
        <v>170</v>
      </c>
      <c r="G21" s="64" t="s">
        <v>26</v>
      </c>
      <c r="H21" s="71">
        <v>1</v>
      </c>
      <c r="I21" s="43">
        <f t="shared" si="1"/>
        <v>7800000</v>
      </c>
      <c r="J21" s="43">
        <f t="shared" si="2"/>
        <v>6250000</v>
      </c>
      <c r="K21" s="43">
        <f t="shared" si="3"/>
        <v>1550000</v>
      </c>
      <c r="L21" s="60"/>
      <c r="M21" s="48"/>
      <c r="N21" s="118"/>
      <c r="O21" s="49" t="s">
        <v>17</v>
      </c>
    </row>
    <row r="22" spans="1:15" s="39" customFormat="1" ht="16.5" x14ac:dyDescent="0.25">
      <c r="A22" s="4">
        <f t="shared" si="4"/>
        <v>5</v>
      </c>
      <c r="B22" s="17" t="s">
        <v>172</v>
      </c>
      <c r="C22" s="131" t="s">
        <v>112</v>
      </c>
      <c r="D22" s="132" t="s">
        <v>94</v>
      </c>
      <c r="E22" s="133" t="s">
        <v>130</v>
      </c>
      <c r="F22" s="134" t="s">
        <v>171</v>
      </c>
      <c r="G22" s="46" t="s">
        <v>25</v>
      </c>
      <c r="H22" s="125">
        <v>1</v>
      </c>
      <c r="I22" s="43">
        <f t="shared" si="1"/>
        <v>7800000</v>
      </c>
      <c r="J22" s="43">
        <f t="shared" si="2"/>
        <v>6250000</v>
      </c>
      <c r="K22" s="43">
        <f t="shared" si="3"/>
        <v>1550000</v>
      </c>
      <c r="L22" s="60"/>
      <c r="M22" s="48"/>
      <c r="N22" s="118"/>
      <c r="O22" s="49" t="s">
        <v>17</v>
      </c>
    </row>
    <row r="23" spans="1:15" s="39" customFormat="1" ht="16.5" x14ac:dyDescent="0.25">
      <c r="A23" s="4">
        <f t="shared" si="4"/>
        <v>6</v>
      </c>
      <c r="B23" s="17" t="s">
        <v>210</v>
      </c>
      <c r="C23" s="131" t="s">
        <v>211</v>
      </c>
      <c r="D23" s="132" t="s">
        <v>76</v>
      </c>
      <c r="E23" s="133" t="s">
        <v>109</v>
      </c>
      <c r="F23" s="134" t="s">
        <v>171</v>
      </c>
      <c r="G23" s="64" t="s">
        <v>26</v>
      </c>
      <c r="H23" s="71">
        <v>1</v>
      </c>
      <c r="I23" s="43">
        <f t="shared" si="1"/>
        <v>7800000</v>
      </c>
      <c r="J23" s="43">
        <f t="shared" si="2"/>
        <v>6250000</v>
      </c>
      <c r="K23" s="43">
        <f t="shared" si="3"/>
        <v>1550000</v>
      </c>
      <c r="L23" s="60"/>
      <c r="M23" s="48"/>
      <c r="N23" s="118"/>
      <c r="O23" s="49" t="s">
        <v>17</v>
      </c>
    </row>
    <row r="24" spans="1:15" s="39" customFormat="1" ht="16.5" x14ac:dyDescent="0.25">
      <c r="A24" s="4">
        <f t="shared" si="4"/>
        <v>7</v>
      </c>
      <c r="B24" s="17" t="s">
        <v>177</v>
      </c>
      <c r="C24" s="131" t="s">
        <v>42</v>
      </c>
      <c r="D24" s="132" t="s">
        <v>53</v>
      </c>
      <c r="E24" s="133" t="s">
        <v>131</v>
      </c>
      <c r="F24" s="134" t="s">
        <v>171</v>
      </c>
      <c r="G24" s="64" t="s">
        <v>26</v>
      </c>
      <c r="H24" s="71">
        <v>1</v>
      </c>
      <c r="I24" s="43">
        <f t="shared" si="1"/>
        <v>7800000</v>
      </c>
      <c r="J24" s="43">
        <f t="shared" si="2"/>
        <v>6250000</v>
      </c>
      <c r="K24" s="43">
        <f t="shared" si="3"/>
        <v>1550000</v>
      </c>
      <c r="L24" s="60"/>
      <c r="M24" s="48"/>
      <c r="N24" s="118"/>
      <c r="O24" s="49" t="s">
        <v>17</v>
      </c>
    </row>
    <row r="25" spans="1:15" s="124" customFormat="1" ht="16.5" x14ac:dyDescent="0.25">
      <c r="A25" s="4">
        <f t="shared" si="4"/>
        <v>8</v>
      </c>
      <c r="B25" s="17" t="s">
        <v>181</v>
      </c>
      <c r="C25" s="131" t="s">
        <v>104</v>
      </c>
      <c r="D25" s="132" t="s">
        <v>85</v>
      </c>
      <c r="E25" s="133" t="s">
        <v>126</v>
      </c>
      <c r="F25" s="134" t="s">
        <v>171</v>
      </c>
      <c r="G25" s="47" t="s">
        <v>10</v>
      </c>
      <c r="H25" s="70">
        <v>1</v>
      </c>
      <c r="I25" s="43">
        <f t="shared" si="1"/>
        <v>7800000</v>
      </c>
      <c r="J25" s="43">
        <f t="shared" si="2"/>
        <v>6250000</v>
      </c>
      <c r="K25" s="43">
        <f t="shared" si="3"/>
        <v>1550000</v>
      </c>
      <c r="L25" s="60"/>
      <c r="M25" s="122"/>
      <c r="N25" s="123"/>
      <c r="O25" s="49" t="s">
        <v>17</v>
      </c>
    </row>
    <row r="26" spans="1:15" s="39" customFormat="1" ht="16.5" x14ac:dyDescent="0.25">
      <c r="A26" s="4">
        <f t="shared" si="4"/>
        <v>9</v>
      </c>
      <c r="B26" s="17" t="s">
        <v>182</v>
      </c>
      <c r="C26" s="131" t="s">
        <v>97</v>
      </c>
      <c r="D26" s="132" t="s">
        <v>41</v>
      </c>
      <c r="E26" s="133" t="s">
        <v>145</v>
      </c>
      <c r="F26" s="134" t="s">
        <v>174</v>
      </c>
      <c r="G26" s="47" t="s">
        <v>10</v>
      </c>
      <c r="H26" s="70">
        <v>1</v>
      </c>
      <c r="I26" s="43">
        <f t="shared" si="1"/>
        <v>7800000</v>
      </c>
      <c r="J26" s="43">
        <f t="shared" si="2"/>
        <v>6250000</v>
      </c>
      <c r="K26" s="43">
        <f t="shared" si="3"/>
        <v>1550000</v>
      </c>
      <c r="L26" s="60"/>
      <c r="M26" s="48"/>
      <c r="N26" s="118"/>
      <c r="O26" s="49" t="s">
        <v>17</v>
      </c>
    </row>
    <row r="27" spans="1:15" s="39" customFormat="1" ht="16.5" x14ac:dyDescent="0.25">
      <c r="A27" s="4">
        <f t="shared" si="4"/>
        <v>10</v>
      </c>
      <c r="B27" s="17" t="s">
        <v>183</v>
      </c>
      <c r="C27" s="131" t="s">
        <v>184</v>
      </c>
      <c r="D27" s="132" t="s">
        <v>12</v>
      </c>
      <c r="E27" s="133" t="s">
        <v>118</v>
      </c>
      <c r="F27" s="134" t="s">
        <v>174</v>
      </c>
      <c r="G27" s="47" t="s">
        <v>10</v>
      </c>
      <c r="H27" s="70">
        <v>1</v>
      </c>
      <c r="I27" s="43">
        <f t="shared" si="1"/>
        <v>7800000</v>
      </c>
      <c r="J27" s="43">
        <f t="shared" si="2"/>
        <v>6250000</v>
      </c>
      <c r="K27" s="43">
        <f t="shared" si="3"/>
        <v>1550000</v>
      </c>
      <c r="L27" s="60"/>
      <c r="M27" s="66"/>
      <c r="N27" s="49"/>
      <c r="O27" s="49" t="s">
        <v>17</v>
      </c>
    </row>
    <row r="28" spans="1:15" s="39" customFormat="1" ht="16.5" x14ac:dyDescent="0.25">
      <c r="A28" s="4">
        <f t="shared" si="4"/>
        <v>11</v>
      </c>
      <c r="B28" s="17" t="s">
        <v>185</v>
      </c>
      <c r="C28" s="131" t="s">
        <v>66</v>
      </c>
      <c r="D28" s="132" t="s">
        <v>83</v>
      </c>
      <c r="E28" s="133" t="s">
        <v>138</v>
      </c>
      <c r="F28" s="134" t="s">
        <v>142</v>
      </c>
      <c r="G28" s="47" t="s">
        <v>10</v>
      </c>
      <c r="H28" s="70">
        <v>1</v>
      </c>
      <c r="I28" s="43">
        <f t="shared" si="1"/>
        <v>7800000</v>
      </c>
      <c r="J28" s="43">
        <f t="shared" si="2"/>
        <v>6250000</v>
      </c>
      <c r="K28" s="43">
        <f t="shared" si="3"/>
        <v>1550000</v>
      </c>
      <c r="L28" s="60"/>
      <c r="M28" s="66"/>
      <c r="N28" s="49"/>
      <c r="O28" s="49" t="s">
        <v>17</v>
      </c>
    </row>
    <row r="29" spans="1:15" s="39" customFormat="1" ht="75" x14ac:dyDescent="0.25">
      <c r="A29" s="4">
        <f t="shared" si="4"/>
        <v>12</v>
      </c>
      <c r="B29" s="17" t="s">
        <v>175</v>
      </c>
      <c r="C29" s="131" t="s">
        <v>176</v>
      </c>
      <c r="D29" s="132" t="s">
        <v>52</v>
      </c>
      <c r="E29" s="133" t="s">
        <v>165</v>
      </c>
      <c r="F29" s="134" t="s">
        <v>169</v>
      </c>
      <c r="G29" s="47" t="s">
        <v>78</v>
      </c>
      <c r="H29" s="71">
        <v>0.7</v>
      </c>
      <c r="I29" s="43">
        <f t="shared" si="1"/>
        <v>5460000</v>
      </c>
      <c r="J29" s="43">
        <f t="shared" si="2"/>
        <v>4375000</v>
      </c>
      <c r="K29" s="43">
        <f t="shared" si="3"/>
        <v>1085000</v>
      </c>
      <c r="L29" s="60"/>
      <c r="M29" s="66"/>
      <c r="N29" s="49"/>
      <c r="O29" s="49" t="s">
        <v>17</v>
      </c>
    </row>
    <row r="30" spans="1:15" s="39" customFormat="1" ht="75" x14ac:dyDescent="0.25">
      <c r="A30" s="4">
        <f t="shared" si="4"/>
        <v>13</v>
      </c>
      <c r="B30" s="17" t="s">
        <v>166</v>
      </c>
      <c r="C30" s="131" t="s">
        <v>101</v>
      </c>
      <c r="D30" s="132" t="s">
        <v>92</v>
      </c>
      <c r="E30" s="133" t="s">
        <v>125</v>
      </c>
      <c r="F30" s="134" t="s">
        <v>167</v>
      </c>
      <c r="G30" s="47" t="s">
        <v>78</v>
      </c>
      <c r="H30" s="71">
        <v>0.7</v>
      </c>
      <c r="I30" s="43">
        <f t="shared" si="1"/>
        <v>5460000</v>
      </c>
      <c r="J30" s="43">
        <f t="shared" si="2"/>
        <v>4375000</v>
      </c>
      <c r="K30" s="43">
        <f t="shared" si="3"/>
        <v>1085000</v>
      </c>
      <c r="L30" s="60"/>
      <c r="M30" s="66"/>
      <c r="N30" s="49"/>
      <c r="O30" s="49" t="s">
        <v>17</v>
      </c>
    </row>
    <row r="31" spans="1:15" s="124" customFormat="1" ht="75" x14ac:dyDescent="0.25">
      <c r="A31" s="4">
        <f t="shared" si="4"/>
        <v>14</v>
      </c>
      <c r="B31" s="17" t="s">
        <v>214</v>
      </c>
      <c r="C31" s="131" t="s">
        <v>215</v>
      </c>
      <c r="D31" s="132" t="s">
        <v>216</v>
      </c>
      <c r="E31" s="133" t="s">
        <v>110</v>
      </c>
      <c r="F31" s="134" t="s">
        <v>168</v>
      </c>
      <c r="G31" s="47" t="s">
        <v>78</v>
      </c>
      <c r="H31" s="71">
        <v>0.7</v>
      </c>
      <c r="I31" s="43">
        <f t="shared" si="1"/>
        <v>5460000</v>
      </c>
      <c r="J31" s="43">
        <f t="shared" si="2"/>
        <v>4375000</v>
      </c>
      <c r="K31" s="43">
        <f t="shared" si="3"/>
        <v>1085000</v>
      </c>
      <c r="L31" s="60"/>
      <c r="M31" s="121"/>
      <c r="N31" s="126"/>
      <c r="O31" s="49" t="s">
        <v>17</v>
      </c>
    </row>
    <row r="32" spans="1:15" s="39" customFormat="1" ht="75" x14ac:dyDescent="0.25">
      <c r="A32" s="4">
        <f t="shared" si="4"/>
        <v>15</v>
      </c>
      <c r="B32" s="17" t="s">
        <v>212</v>
      </c>
      <c r="C32" s="131" t="s">
        <v>213</v>
      </c>
      <c r="D32" s="132" t="s">
        <v>27</v>
      </c>
      <c r="E32" s="133" t="s">
        <v>111</v>
      </c>
      <c r="F32" s="134" t="s">
        <v>171</v>
      </c>
      <c r="G32" s="47" t="s">
        <v>78</v>
      </c>
      <c r="H32" s="71">
        <v>0.7</v>
      </c>
      <c r="I32" s="43">
        <f t="shared" si="1"/>
        <v>5460000</v>
      </c>
      <c r="J32" s="43">
        <f t="shared" si="2"/>
        <v>4375000</v>
      </c>
      <c r="K32" s="43">
        <f t="shared" si="3"/>
        <v>1085000</v>
      </c>
      <c r="L32" s="60"/>
      <c r="M32" s="48"/>
      <c r="N32" s="118"/>
      <c r="O32" s="49" t="s">
        <v>17</v>
      </c>
    </row>
    <row r="33" spans="1:15" s="39" customFormat="1" ht="16.5" x14ac:dyDescent="0.25">
      <c r="A33" s="59"/>
      <c r="B33" s="54"/>
      <c r="C33" s="68" t="s">
        <v>13</v>
      </c>
      <c r="D33" s="58">
        <f>A32</f>
        <v>15</v>
      </c>
      <c r="E33" s="141"/>
      <c r="F33" s="50" t="s">
        <v>14</v>
      </c>
      <c r="G33" s="56"/>
      <c r="H33" s="44"/>
      <c r="I33" s="45">
        <f>SUM(I18:I32)</f>
        <v>107640000</v>
      </c>
      <c r="J33" s="45">
        <f>SUM(J18:J32)</f>
        <v>86250000</v>
      </c>
      <c r="K33" s="45">
        <f>SUM(K18:K32)</f>
        <v>21390000</v>
      </c>
      <c r="L33" s="60"/>
      <c r="M33" s="66"/>
      <c r="N33" s="49"/>
      <c r="O33" s="49"/>
    </row>
    <row r="34" spans="1:15" s="39" customFormat="1" ht="16.5" x14ac:dyDescent="0.25">
      <c r="A34" s="59" t="s">
        <v>20</v>
      </c>
      <c r="B34" s="54" t="s">
        <v>57</v>
      </c>
      <c r="C34" s="68"/>
      <c r="D34" s="58"/>
      <c r="E34" s="142"/>
      <c r="F34" s="50"/>
      <c r="G34" s="56"/>
      <c r="H34" s="72"/>
      <c r="I34" s="45"/>
      <c r="J34" s="45"/>
      <c r="K34" s="45"/>
      <c r="L34" s="60"/>
      <c r="M34" s="66"/>
      <c r="N34" s="49"/>
      <c r="O34" s="49"/>
    </row>
    <row r="35" spans="1:15" s="39" customFormat="1" ht="16.5" x14ac:dyDescent="0.25">
      <c r="A35" s="4">
        <v>1</v>
      </c>
      <c r="B35" s="17" t="s">
        <v>151</v>
      </c>
      <c r="C35" s="131" t="s">
        <v>86</v>
      </c>
      <c r="D35" s="132" t="s">
        <v>75</v>
      </c>
      <c r="E35" s="133" t="s">
        <v>113</v>
      </c>
      <c r="F35" s="134" t="s">
        <v>133</v>
      </c>
      <c r="G35" s="47" t="s">
        <v>10</v>
      </c>
      <c r="H35" s="70">
        <v>1</v>
      </c>
      <c r="I35" s="43">
        <f t="shared" ref="I35:I43" si="5">19500000/10*4*H35</f>
        <v>7800000</v>
      </c>
      <c r="J35" s="43">
        <f t="shared" ref="J35:J43" si="6">12500000/2*H35</f>
        <v>6250000</v>
      </c>
      <c r="K35" s="43">
        <f t="shared" ref="K35:K43" si="7">I35-J35</f>
        <v>1550000</v>
      </c>
      <c r="L35" s="60"/>
      <c r="M35" s="66"/>
      <c r="N35" s="49"/>
      <c r="O35" s="49" t="s">
        <v>17</v>
      </c>
    </row>
    <row r="36" spans="1:15" s="39" customFormat="1" ht="16.5" x14ac:dyDescent="0.25">
      <c r="A36" s="4">
        <f t="shared" ref="A36:A43" si="8">A35+1</f>
        <v>2</v>
      </c>
      <c r="B36" s="17" t="s">
        <v>137</v>
      </c>
      <c r="C36" s="131" t="s">
        <v>114</v>
      </c>
      <c r="D36" s="132" t="s">
        <v>16</v>
      </c>
      <c r="E36" s="133" t="s">
        <v>138</v>
      </c>
      <c r="F36" s="134" t="s">
        <v>134</v>
      </c>
      <c r="G36" s="46" t="s">
        <v>25</v>
      </c>
      <c r="H36" s="125">
        <v>1</v>
      </c>
      <c r="I36" s="43">
        <f t="shared" si="5"/>
        <v>7800000</v>
      </c>
      <c r="J36" s="43">
        <f t="shared" si="6"/>
        <v>6250000</v>
      </c>
      <c r="K36" s="43">
        <f t="shared" si="7"/>
        <v>1550000</v>
      </c>
      <c r="L36" s="60"/>
      <c r="M36" s="66"/>
      <c r="N36" s="49"/>
      <c r="O36" s="49" t="s">
        <v>17</v>
      </c>
    </row>
    <row r="37" spans="1:15" s="39" customFormat="1" ht="16.5" x14ac:dyDescent="0.25">
      <c r="A37" s="4">
        <f t="shared" si="8"/>
        <v>3</v>
      </c>
      <c r="B37" s="17" t="s">
        <v>160</v>
      </c>
      <c r="C37" s="131" t="s">
        <v>106</v>
      </c>
      <c r="D37" s="132" t="s">
        <v>107</v>
      </c>
      <c r="E37" s="133" t="s">
        <v>119</v>
      </c>
      <c r="F37" s="134" t="s">
        <v>135</v>
      </c>
      <c r="G37" s="64" t="s">
        <v>26</v>
      </c>
      <c r="H37" s="71">
        <v>1</v>
      </c>
      <c r="I37" s="43">
        <f t="shared" si="5"/>
        <v>7800000</v>
      </c>
      <c r="J37" s="43">
        <f t="shared" si="6"/>
        <v>6250000</v>
      </c>
      <c r="K37" s="43">
        <f t="shared" si="7"/>
        <v>1550000</v>
      </c>
      <c r="L37" s="60"/>
      <c r="M37" s="66"/>
      <c r="N37" s="49"/>
      <c r="O37" s="49" t="s">
        <v>17</v>
      </c>
    </row>
    <row r="38" spans="1:15" s="39" customFormat="1" ht="16.5" x14ac:dyDescent="0.25">
      <c r="A38" s="4">
        <f t="shared" si="8"/>
        <v>4</v>
      </c>
      <c r="B38" s="17" t="s">
        <v>143</v>
      </c>
      <c r="C38" s="131" t="s">
        <v>93</v>
      </c>
      <c r="D38" s="132" t="s">
        <v>16</v>
      </c>
      <c r="E38" s="133" t="s">
        <v>116</v>
      </c>
      <c r="F38" s="134" t="s">
        <v>141</v>
      </c>
      <c r="G38" s="47" t="s">
        <v>10</v>
      </c>
      <c r="H38" s="70">
        <v>1</v>
      </c>
      <c r="I38" s="43">
        <f t="shared" si="5"/>
        <v>7800000</v>
      </c>
      <c r="J38" s="43">
        <f t="shared" si="6"/>
        <v>6250000</v>
      </c>
      <c r="K38" s="43">
        <f t="shared" si="7"/>
        <v>1550000</v>
      </c>
      <c r="L38" s="60"/>
      <c r="M38" s="66"/>
      <c r="N38" s="49"/>
      <c r="O38" s="49" t="s">
        <v>17</v>
      </c>
    </row>
    <row r="39" spans="1:15" s="39" customFormat="1" ht="16.5" x14ac:dyDescent="0.25">
      <c r="A39" s="4">
        <f t="shared" si="8"/>
        <v>5</v>
      </c>
      <c r="B39" s="17" t="s">
        <v>163</v>
      </c>
      <c r="C39" s="131" t="s">
        <v>164</v>
      </c>
      <c r="D39" s="132" t="s">
        <v>88</v>
      </c>
      <c r="E39" s="133" t="s">
        <v>140</v>
      </c>
      <c r="F39" s="134" t="s">
        <v>162</v>
      </c>
      <c r="G39" s="47" t="s">
        <v>10</v>
      </c>
      <c r="H39" s="70">
        <v>1</v>
      </c>
      <c r="I39" s="43">
        <f t="shared" si="5"/>
        <v>7800000</v>
      </c>
      <c r="J39" s="43">
        <f t="shared" si="6"/>
        <v>6250000</v>
      </c>
      <c r="K39" s="43">
        <f t="shared" si="7"/>
        <v>1550000</v>
      </c>
      <c r="L39" s="60"/>
      <c r="M39" s="66"/>
      <c r="N39" s="49"/>
      <c r="O39" s="49" t="s">
        <v>17</v>
      </c>
    </row>
    <row r="40" spans="1:15" s="39" customFormat="1" ht="75" x14ac:dyDescent="0.25">
      <c r="A40" s="4">
        <f t="shared" si="8"/>
        <v>6</v>
      </c>
      <c r="B40" s="17" t="s">
        <v>154</v>
      </c>
      <c r="C40" s="131" t="s">
        <v>155</v>
      </c>
      <c r="D40" s="132" t="s">
        <v>77</v>
      </c>
      <c r="E40" s="133" t="s">
        <v>117</v>
      </c>
      <c r="F40" s="134" t="s">
        <v>135</v>
      </c>
      <c r="G40" s="47" t="s">
        <v>78</v>
      </c>
      <c r="H40" s="71">
        <v>0.7</v>
      </c>
      <c r="I40" s="43">
        <f t="shared" si="5"/>
        <v>5460000</v>
      </c>
      <c r="J40" s="43">
        <f t="shared" si="6"/>
        <v>4375000</v>
      </c>
      <c r="K40" s="43">
        <f t="shared" si="7"/>
        <v>1085000</v>
      </c>
      <c r="L40" s="60"/>
      <c r="M40" s="66"/>
      <c r="N40" s="49"/>
      <c r="O40" s="49" t="s">
        <v>17</v>
      </c>
    </row>
    <row r="41" spans="1:15" s="39" customFormat="1" ht="75" x14ac:dyDescent="0.25">
      <c r="A41" s="4">
        <f t="shared" si="8"/>
        <v>7</v>
      </c>
      <c r="B41" s="17" t="s">
        <v>156</v>
      </c>
      <c r="C41" s="131" t="s">
        <v>95</v>
      </c>
      <c r="D41" s="132" t="s">
        <v>157</v>
      </c>
      <c r="E41" s="133" t="s">
        <v>121</v>
      </c>
      <c r="F41" s="134" t="s">
        <v>135</v>
      </c>
      <c r="G41" s="47" t="s">
        <v>78</v>
      </c>
      <c r="H41" s="71">
        <v>0.7</v>
      </c>
      <c r="I41" s="43">
        <f t="shared" si="5"/>
        <v>5460000</v>
      </c>
      <c r="J41" s="43">
        <f t="shared" si="6"/>
        <v>4375000</v>
      </c>
      <c r="K41" s="43">
        <f t="shared" si="7"/>
        <v>1085000</v>
      </c>
      <c r="L41" s="60"/>
      <c r="M41" s="66"/>
      <c r="N41" s="49"/>
      <c r="O41" s="49" t="s">
        <v>17</v>
      </c>
    </row>
    <row r="42" spans="1:15" s="39" customFormat="1" ht="30" x14ac:dyDescent="0.25">
      <c r="A42" s="4">
        <f t="shared" si="8"/>
        <v>8</v>
      </c>
      <c r="B42" s="17" t="s">
        <v>144</v>
      </c>
      <c r="C42" s="131" t="s">
        <v>96</v>
      </c>
      <c r="D42" s="132" t="s">
        <v>84</v>
      </c>
      <c r="E42" s="133" t="s">
        <v>127</v>
      </c>
      <c r="F42" s="134" t="s">
        <v>132</v>
      </c>
      <c r="G42" s="47" t="s">
        <v>39</v>
      </c>
      <c r="H42" s="71">
        <v>0.5</v>
      </c>
      <c r="I42" s="43">
        <f t="shared" si="5"/>
        <v>3900000</v>
      </c>
      <c r="J42" s="43">
        <f t="shared" si="6"/>
        <v>3125000</v>
      </c>
      <c r="K42" s="43">
        <f t="shared" si="7"/>
        <v>775000</v>
      </c>
      <c r="L42" s="60"/>
      <c r="M42" s="66"/>
      <c r="N42" s="49"/>
      <c r="O42" s="49" t="s">
        <v>17</v>
      </c>
    </row>
    <row r="43" spans="1:15" s="39" customFormat="1" ht="30" x14ac:dyDescent="0.25">
      <c r="A43" s="4">
        <f t="shared" si="8"/>
        <v>9</v>
      </c>
      <c r="B43" s="17" t="s">
        <v>158</v>
      </c>
      <c r="C43" s="131" t="s">
        <v>89</v>
      </c>
      <c r="D43" s="132" t="s">
        <v>105</v>
      </c>
      <c r="E43" s="133" t="s">
        <v>153</v>
      </c>
      <c r="F43" s="134" t="s">
        <v>136</v>
      </c>
      <c r="G43" s="47" t="s">
        <v>39</v>
      </c>
      <c r="H43" s="71">
        <v>0.5</v>
      </c>
      <c r="I43" s="43">
        <f t="shared" si="5"/>
        <v>3900000</v>
      </c>
      <c r="J43" s="43">
        <f t="shared" si="6"/>
        <v>3125000</v>
      </c>
      <c r="K43" s="43">
        <f t="shared" si="7"/>
        <v>775000</v>
      </c>
      <c r="L43" s="60"/>
      <c r="M43" s="66"/>
      <c r="N43" s="49"/>
      <c r="O43" s="49" t="s">
        <v>17</v>
      </c>
    </row>
    <row r="44" spans="1:15" s="117" customFormat="1" ht="16.5" x14ac:dyDescent="0.25">
      <c r="A44" s="59"/>
      <c r="B44" s="54"/>
      <c r="C44" s="68" t="s">
        <v>13</v>
      </c>
      <c r="D44" s="58">
        <f>A43</f>
        <v>9</v>
      </c>
      <c r="E44" s="141"/>
      <c r="F44" s="50" t="s">
        <v>14</v>
      </c>
      <c r="G44" s="56"/>
      <c r="H44" s="44"/>
      <c r="I44" s="45">
        <f>SUM(I35:I43)</f>
        <v>57720000</v>
      </c>
      <c r="J44" s="45">
        <f>SUM(J35:J43)</f>
        <v>46250000</v>
      </c>
      <c r="K44" s="45">
        <f>SUM(K35:K43)</f>
        <v>11470000</v>
      </c>
      <c r="L44" s="60"/>
      <c r="M44" s="66"/>
      <c r="N44" s="49"/>
      <c r="O44" s="49"/>
    </row>
    <row r="45" spans="1:15" s="117" customFormat="1" ht="16.5" x14ac:dyDescent="0.25">
      <c r="A45" s="59" t="s">
        <v>21</v>
      </c>
      <c r="B45" s="54" t="s">
        <v>58</v>
      </c>
      <c r="C45" s="68"/>
      <c r="D45" s="58"/>
      <c r="E45" s="142"/>
      <c r="F45" s="50"/>
      <c r="G45" s="56"/>
      <c r="H45" s="72"/>
      <c r="I45" s="45"/>
      <c r="J45" s="45"/>
      <c r="K45" s="45"/>
      <c r="L45" s="60"/>
      <c r="M45" s="66"/>
      <c r="N45" s="49"/>
      <c r="O45" s="49"/>
    </row>
    <row r="46" spans="1:15" s="39" customFormat="1" ht="75" x14ac:dyDescent="0.25">
      <c r="A46" s="4">
        <v>1</v>
      </c>
      <c r="B46" s="17" t="s">
        <v>197</v>
      </c>
      <c r="C46" s="131" t="s">
        <v>198</v>
      </c>
      <c r="D46" s="132" t="s">
        <v>38</v>
      </c>
      <c r="E46" s="133" t="s">
        <v>152</v>
      </c>
      <c r="F46" s="134" t="s">
        <v>195</v>
      </c>
      <c r="G46" s="47" t="s">
        <v>78</v>
      </c>
      <c r="H46" s="71">
        <v>0.7</v>
      </c>
      <c r="I46" s="43">
        <f>19500000/10*4*H46</f>
        <v>5460000</v>
      </c>
      <c r="J46" s="43">
        <f>12500000/2*H46</f>
        <v>4375000</v>
      </c>
      <c r="K46" s="43">
        <f>I46-J46</f>
        <v>1085000</v>
      </c>
      <c r="L46" s="60"/>
      <c r="M46" s="66"/>
      <c r="N46" s="49"/>
      <c r="O46" s="49" t="s">
        <v>17</v>
      </c>
    </row>
    <row r="47" spans="1:15" s="39" customFormat="1" ht="16.5" x14ac:dyDescent="0.25">
      <c r="A47" s="59"/>
      <c r="B47" s="54"/>
      <c r="C47" s="68" t="s">
        <v>13</v>
      </c>
      <c r="D47" s="58">
        <f>A46</f>
        <v>1</v>
      </c>
      <c r="E47" s="141"/>
      <c r="F47" s="50" t="s">
        <v>14</v>
      </c>
      <c r="G47" s="56"/>
      <c r="H47" s="44"/>
      <c r="I47" s="45">
        <f>SUM(I46:I46)</f>
        <v>5460000</v>
      </c>
      <c r="J47" s="45">
        <f>SUM(J46:J46)</f>
        <v>4375000</v>
      </c>
      <c r="K47" s="45">
        <f>SUM(K46:K46)</f>
        <v>1085000</v>
      </c>
      <c r="L47" s="60"/>
      <c r="M47" s="66"/>
      <c r="N47" s="49"/>
      <c r="O47" s="49"/>
    </row>
    <row r="48" spans="1:15" s="39" customFormat="1" ht="16.5" x14ac:dyDescent="0.25">
      <c r="A48" s="59" t="s">
        <v>22</v>
      </c>
      <c r="B48" s="54" t="s">
        <v>59</v>
      </c>
      <c r="C48" s="68"/>
      <c r="D48" s="58"/>
      <c r="E48" s="142"/>
      <c r="F48" s="50"/>
      <c r="G48" s="56"/>
      <c r="H48" s="72"/>
      <c r="I48" s="45"/>
      <c r="J48" s="45"/>
      <c r="K48" s="45"/>
      <c r="L48" s="60"/>
      <c r="M48" s="66"/>
      <c r="N48" s="49"/>
      <c r="O48" s="49"/>
    </row>
    <row r="49" spans="1:15" ht="75" x14ac:dyDescent="0.25">
      <c r="A49" s="4">
        <v>1</v>
      </c>
      <c r="B49" s="17" t="s">
        <v>201</v>
      </c>
      <c r="C49" s="131" t="s">
        <v>102</v>
      </c>
      <c r="D49" s="132" t="s">
        <v>85</v>
      </c>
      <c r="E49" s="133" t="s">
        <v>146</v>
      </c>
      <c r="F49" s="134" t="s">
        <v>196</v>
      </c>
      <c r="G49" s="47" t="s">
        <v>78</v>
      </c>
      <c r="H49" s="71">
        <v>0.7</v>
      </c>
      <c r="I49" s="43">
        <f>19500000/10*4*H49</f>
        <v>5460000</v>
      </c>
      <c r="J49" s="43">
        <f>12500000/2*H49</f>
        <v>4375000</v>
      </c>
      <c r="K49" s="43">
        <f>I49-J49</f>
        <v>1085000</v>
      </c>
      <c r="L49" s="60"/>
      <c r="M49" s="66"/>
      <c r="N49" s="49"/>
      <c r="O49" s="49" t="s">
        <v>17</v>
      </c>
    </row>
    <row r="50" spans="1:15" ht="16.5" x14ac:dyDescent="0.25">
      <c r="A50" s="59"/>
      <c r="B50" s="54"/>
      <c r="C50" s="68" t="s">
        <v>13</v>
      </c>
      <c r="D50" s="58">
        <f>A49</f>
        <v>1</v>
      </c>
      <c r="E50" s="141"/>
      <c r="F50" s="50" t="s">
        <v>14</v>
      </c>
      <c r="G50" s="56"/>
      <c r="H50" s="44"/>
      <c r="I50" s="45">
        <f>SUM(I49:I49)</f>
        <v>5460000</v>
      </c>
      <c r="J50" s="45">
        <f>SUM(J49:J49)</f>
        <v>4375000</v>
      </c>
      <c r="K50" s="45">
        <f>SUM(K49:K49)</f>
        <v>1085000</v>
      </c>
      <c r="L50" s="60"/>
      <c r="M50" s="66"/>
      <c r="N50" s="49"/>
      <c r="O50" s="49"/>
    </row>
    <row r="51" spans="1:15" ht="16.5" x14ac:dyDescent="0.25">
      <c r="A51" s="59" t="s">
        <v>23</v>
      </c>
      <c r="B51" s="41" t="s">
        <v>61</v>
      </c>
      <c r="C51" s="68"/>
      <c r="D51" s="58"/>
      <c r="E51" s="142"/>
      <c r="F51" s="50"/>
      <c r="G51" s="56"/>
      <c r="H51" s="72"/>
      <c r="I51" s="45"/>
      <c r="J51" s="45"/>
      <c r="K51" s="45"/>
      <c r="L51" s="60"/>
      <c r="M51" s="66"/>
      <c r="N51" s="49"/>
      <c r="O51" s="49"/>
    </row>
    <row r="52" spans="1:15" ht="16.5" x14ac:dyDescent="0.25">
      <c r="A52" s="4">
        <v>1</v>
      </c>
      <c r="B52" s="17" t="s">
        <v>202</v>
      </c>
      <c r="C52" s="131" t="s">
        <v>67</v>
      </c>
      <c r="D52" s="132" t="s">
        <v>30</v>
      </c>
      <c r="E52" s="133" t="s">
        <v>123</v>
      </c>
      <c r="F52" s="134" t="s">
        <v>194</v>
      </c>
      <c r="G52" s="64" t="s">
        <v>26</v>
      </c>
      <c r="H52" s="71">
        <v>1</v>
      </c>
      <c r="I52" s="43">
        <f>19500000/10*4*H52</f>
        <v>7800000</v>
      </c>
      <c r="J52" s="43">
        <f>12500000/2*H52</f>
        <v>6250000</v>
      </c>
      <c r="K52" s="43">
        <f>I52-J52</f>
        <v>1550000</v>
      </c>
      <c r="L52" s="60"/>
      <c r="M52" s="66"/>
      <c r="N52" s="49"/>
      <c r="O52" s="49" t="s">
        <v>17</v>
      </c>
    </row>
    <row r="53" spans="1:15" ht="16.5" x14ac:dyDescent="0.25">
      <c r="A53" s="4">
        <f>A52+1</f>
        <v>2</v>
      </c>
      <c r="B53" s="17" t="s">
        <v>199</v>
      </c>
      <c r="C53" s="131" t="s">
        <v>200</v>
      </c>
      <c r="D53" s="132" t="s">
        <v>91</v>
      </c>
      <c r="E53" s="133" t="s">
        <v>159</v>
      </c>
      <c r="F53" s="134" t="s">
        <v>193</v>
      </c>
      <c r="G53" s="47" t="s">
        <v>10</v>
      </c>
      <c r="H53" s="70">
        <v>1</v>
      </c>
      <c r="I53" s="43">
        <f>19500000/10*4*H53</f>
        <v>7800000</v>
      </c>
      <c r="J53" s="43">
        <f>12500000/2*H53</f>
        <v>6250000</v>
      </c>
      <c r="K53" s="43">
        <f>I53-J53</f>
        <v>1550000</v>
      </c>
      <c r="L53" s="60"/>
      <c r="M53" s="66"/>
      <c r="N53" s="49"/>
      <c r="O53" s="49" t="s">
        <v>17</v>
      </c>
    </row>
    <row r="54" spans="1:15" ht="16.5" x14ac:dyDescent="0.25">
      <c r="A54" s="59"/>
      <c r="B54" s="54"/>
      <c r="C54" s="68" t="s">
        <v>13</v>
      </c>
      <c r="D54" s="58">
        <f>A53</f>
        <v>2</v>
      </c>
      <c r="E54" s="141"/>
      <c r="F54" s="50" t="s">
        <v>14</v>
      </c>
      <c r="G54" s="56"/>
      <c r="H54" s="44"/>
      <c r="I54" s="45">
        <f>SUM(I52:I53)</f>
        <v>15600000</v>
      </c>
      <c r="J54" s="45">
        <f>SUM(J52:J53)</f>
        <v>12500000</v>
      </c>
      <c r="K54" s="45">
        <f>SUM(K52:K53)</f>
        <v>3100000</v>
      </c>
      <c r="L54" s="60"/>
      <c r="M54" s="66"/>
      <c r="N54" s="49"/>
      <c r="O54" s="49"/>
    </row>
    <row r="55" spans="1:15" ht="16.5" x14ac:dyDescent="0.25">
      <c r="A55" s="59" t="s">
        <v>24</v>
      </c>
      <c r="B55" s="41" t="s">
        <v>74</v>
      </c>
      <c r="C55" s="68"/>
      <c r="D55" s="58"/>
      <c r="E55" s="142"/>
      <c r="F55" s="50"/>
      <c r="G55" s="56"/>
      <c r="H55" s="72"/>
      <c r="I55" s="45"/>
      <c r="J55" s="45"/>
      <c r="K55" s="45"/>
      <c r="L55" s="60"/>
      <c r="M55" s="66"/>
      <c r="N55" s="49"/>
      <c r="O55" s="49"/>
    </row>
    <row r="56" spans="1:15" ht="16.5" x14ac:dyDescent="0.25">
      <c r="A56" s="4">
        <v>1</v>
      </c>
      <c r="B56" s="17" t="s">
        <v>189</v>
      </c>
      <c r="C56" s="131" t="s">
        <v>99</v>
      </c>
      <c r="D56" s="132" t="s">
        <v>190</v>
      </c>
      <c r="E56" s="133" t="s">
        <v>150</v>
      </c>
      <c r="F56" s="134" t="s">
        <v>186</v>
      </c>
      <c r="G56" s="46" t="s">
        <v>25</v>
      </c>
      <c r="H56" s="125">
        <v>1</v>
      </c>
      <c r="I56" s="43">
        <f>19500000/10*4*H56</f>
        <v>7800000</v>
      </c>
      <c r="J56" s="43">
        <f>12500000/2*H56</f>
        <v>6250000</v>
      </c>
      <c r="K56" s="43">
        <f>I56-J56</f>
        <v>1550000</v>
      </c>
      <c r="L56" s="60"/>
      <c r="M56" s="66"/>
      <c r="N56" s="49"/>
      <c r="O56" s="49" t="s">
        <v>17</v>
      </c>
    </row>
    <row r="57" spans="1:15" ht="16.5" x14ac:dyDescent="0.25">
      <c r="A57" s="4">
        <f t="shared" ref="A57:A58" si="9">A56+1</f>
        <v>2</v>
      </c>
      <c r="B57" s="17" t="s">
        <v>188</v>
      </c>
      <c r="C57" s="131" t="s">
        <v>100</v>
      </c>
      <c r="D57" s="132" t="s">
        <v>28</v>
      </c>
      <c r="E57" s="133" t="s">
        <v>147</v>
      </c>
      <c r="F57" s="134" t="s">
        <v>187</v>
      </c>
      <c r="G57" s="47" t="s">
        <v>10</v>
      </c>
      <c r="H57" s="70">
        <v>1</v>
      </c>
      <c r="I57" s="43">
        <f>19500000/10*4*H57</f>
        <v>7800000</v>
      </c>
      <c r="J57" s="43">
        <f>12500000/2*H57</f>
        <v>6250000</v>
      </c>
      <c r="K57" s="43">
        <f>I57-J57</f>
        <v>1550000</v>
      </c>
      <c r="L57" s="60"/>
      <c r="M57" s="66"/>
      <c r="N57" s="49"/>
      <c r="O57" s="49" t="s">
        <v>17</v>
      </c>
    </row>
    <row r="58" spans="1:15" ht="75" x14ac:dyDescent="0.25">
      <c r="A58" s="4">
        <f t="shared" si="9"/>
        <v>3</v>
      </c>
      <c r="B58" s="17" t="s">
        <v>191</v>
      </c>
      <c r="C58" s="131" t="s">
        <v>192</v>
      </c>
      <c r="D58" s="132" t="s">
        <v>40</v>
      </c>
      <c r="E58" s="133" t="s">
        <v>120</v>
      </c>
      <c r="F58" s="134" t="s">
        <v>124</v>
      </c>
      <c r="G58" s="47" t="s">
        <v>78</v>
      </c>
      <c r="H58" s="71">
        <v>0.7</v>
      </c>
      <c r="I58" s="43">
        <f>19500000/10*4*H58</f>
        <v>5460000</v>
      </c>
      <c r="J58" s="43">
        <f>12500000/2*H58</f>
        <v>4375000</v>
      </c>
      <c r="K58" s="43">
        <f>I58-J58</f>
        <v>1085000</v>
      </c>
      <c r="L58" s="60"/>
      <c r="M58" s="66"/>
      <c r="N58" s="49"/>
      <c r="O58" s="49" t="s">
        <v>17</v>
      </c>
    </row>
    <row r="59" spans="1:15" ht="16.5" x14ac:dyDescent="0.25">
      <c r="A59" s="4"/>
      <c r="B59" s="40"/>
      <c r="C59" s="68" t="s">
        <v>13</v>
      </c>
      <c r="D59" s="58">
        <f>A58</f>
        <v>3</v>
      </c>
      <c r="E59" s="141"/>
      <c r="F59" s="50" t="s">
        <v>14</v>
      </c>
      <c r="G59" s="56"/>
      <c r="H59" s="44"/>
      <c r="I59" s="45">
        <f>SUM(I56:I58)</f>
        <v>21060000</v>
      </c>
      <c r="J59" s="45">
        <f t="shared" ref="J59:K59" si="10">SUM(J56:J58)</f>
        <v>16875000</v>
      </c>
      <c r="K59" s="45">
        <f t="shared" si="10"/>
        <v>4185000</v>
      </c>
      <c r="L59" s="60"/>
      <c r="M59" s="95"/>
      <c r="N59" s="95"/>
      <c r="O59" s="135"/>
    </row>
    <row r="60" spans="1:15" ht="16.5" x14ac:dyDescent="0.25">
      <c r="A60" s="59"/>
      <c r="B60" s="54"/>
      <c r="C60" s="69" t="s">
        <v>79</v>
      </c>
      <c r="D60" s="63">
        <f>D59+D54+D50+D47+D44+D33+D16+D13+D10</f>
        <v>34</v>
      </c>
      <c r="E60" s="143"/>
      <c r="F60" s="50" t="s">
        <v>14</v>
      </c>
      <c r="G60" s="65"/>
      <c r="H60" s="44"/>
      <c r="I60" s="67">
        <f>I59+I54+I50+I47+I44+I33+I16+I13+I10</f>
        <v>234000000</v>
      </c>
      <c r="J60" s="67">
        <f t="shared" ref="J60:K60" si="11">J59+J54+J50+J47+J44+J33+J16+J13+J10</f>
        <v>187325000</v>
      </c>
      <c r="K60" s="67">
        <f t="shared" si="11"/>
        <v>46675000</v>
      </c>
      <c r="L60" s="60"/>
      <c r="M60" s="95"/>
      <c r="N60" s="119"/>
      <c r="O60" s="135"/>
    </row>
    <row r="61" spans="1:15" ht="25.5" customHeight="1" x14ac:dyDescent="0.3">
      <c r="A61" s="96"/>
      <c r="B61" s="157" t="s">
        <v>227</v>
      </c>
      <c r="C61" s="157"/>
      <c r="D61" s="157"/>
      <c r="E61" s="157"/>
      <c r="F61" s="157"/>
      <c r="G61" s="157"/>
      <c r="H61" s="157"/>
      <c r="I61" s="157"/>
      <c r="J61" s="157"/>
      <c r="K61" s="128"/>
      <c r="N61" s="43"/>
      <c r="O61" s="140"/>
    </row>
    <row r="62" spans="1:15" s="97" customFormat="1" ht="16.5" x14ac:dyDescent="0.25">
      <c r="A62" s="98"/>
      <c r="B62" s="33"/>
      <c r="C62" s="99"/>
      <c r="D62" s="100"/>
      <c r="E62" s="34"/>
      <c r="F62" s="76"/>
      <c r="G62" s="35"/>
      <c r="H62" s="73"/>
      <c r="I62" s="35"/>
      <c r="J62" s="35"/>
      <c r="K62" s="35"/>
      <c r="M62" s="77"/>
      <c r="N62" s="78"/>
      <c r="O62" s="78"/>
    </row>
    <row r="63" spans="1:15" s="97" customFormat="1" ht="15" customHeight="1" x14ac:dyDescent="0.25">
      <c r="A63" s="158" t="s">
        <v>6</v>
      </c>
      <c r="B63" s="158"/>
      <c r="C63" s="158" t="s">
        <v>50</v>
      </c>
      <c r="D63" s="158"/>
      <c r="E63" s="158"/>
      <c r="F63" s="159" t="s">
        <v>49</v>
      </c>
      <c r="G63" s="159"/>
      <c r="H63" s="159"/>
      <c r="I63" s="159" t="s">
        <v>36</v>
      </c>
      <c r="J63" s="159"/>
      <c r="K63" s="159"/>
      <c r="L63" s="159"/>
      <c r="M63" s="77"/>
      <c r="N63" s="120"/>
      <c r="O63" s="120"/>
    </row>
    <row r="64" spans="1:15" s="97" customFormat="1" ht="15" customHeight="1" x14ac:dyDescent="0.25">
      <c r="A64" s="158"/>
      <c r="B64" s="158"/>
      <c r="C64" s="158"/>
      <c r="D64" s="158"/>
      <c r="E64" s="158"/>
      <c r="F64" s="159"/>
      <c r="G64" s="159"/>
      <c r="H64" s="159"/>
      <c r="I64" s="159"/>
      <c r="J64" s="159"/>
      <c r="K64" s="159"/>
      <c r="L64" s="159"/>
      <c r="M64" s="77"/>
      <c r="N64" s="78"/>
      <c r="O64" s="78"/>
    </row>
    <row r="65" spans="1:15" s="97" customFormat="1" x14ac:dyDescent="0.25">
      <c r="A65" s="101"/>
      <c r="B65" s="102"/>
      <c r="C65" s="103"/>
      <c r="D65" s="104"/>
      <c r="E65" s="101"/>
      <c r="F65" s="94"/>
      <c r="G65" s="101"/>
      <c r="H65" s="101"/>
      <c r="I65" s="101"/>
      <c r="J65" s="101"/>
      <c r="K65" s="105"/>
      <c r="M65" s="77"/>
      <c r="N65" s="78"/>
      <c r="O65" s="78"/>
    </row>
    <row r="66" spans="1:15" s="97" customFormat="1" x14ac:dyDescent="0.25">
      <c r="A66" s="101"/>
      <c r="B66" s="102"/>
      <c r="C66" s="103"/>
      <c r="D66" s="104"/>
      <c r="E66" s="101"/>
      <c r="F66" s="94"/>
      <c r="G66" s="101"/>
      <c r="H66" s="101"/>
      <c r="I66" s="101"/>
      <c r="J66" s="101"/>
      <c r="K66" s="105"/>
      <c r="M66" s="77"/>
      <c r="N66" s="78"/>
      <c r="O66" s="78"/>
    </row>
    <row r="67" spans="1:15" s="97" customFormat="1" x14ac:dyDescent="0.25">
      <c r="A67" s="101"/>
      <c r="B67" s="102"/>
      <c r="C67" s="103"/>
      <c r="D67" s="104"/>
      <c r="E67" s="101"/>
      <c r="F67" s="94"/>
      <c r="G67" s="106"/>
      <c r="H67" s="101"/>
      <c r="I67" s="101"/>
      <c r="J67" s="101"/>
      <c r="K67" s="105"/>
      <c r="M67" s="77"/>
      <c r="N67" s="78"/>
      <c r="O67" s="78"/>
    </row>
    <row r="68" spans="1:15" s="97" customFormat="1" x14ac:dyDescent="0.25">
      <c r="A68" s="101"/>
      <c r="B68" s="102"/>
      <c r="C68" s="103"/>
      <c r="D68" s="104"/>
      <c r="E68" s="101"/>
      <c r="F68" s="94"/>
      <c r="G68" s="106"/>
      <c r="H68" s="101"/>
      <c r="I68" s="101"/>
      <c r="J68" s="101"/>
      <c r="K68" s="105"/>
      <c r="M68" s="77"/>
      <c r="N68" s="78"/>
      <c r="O68" s="78"/>
    </row>
    <row r="69" spans="1:15" s="97" customFormat="1" ht="17.25" x14ac:dyDescent="0.25">
      <c r="A69" s="150" t="s">
        <v>29</v>
      </c>
      <c r="B69" s="150"/>
      <c r="C69" s="150" t="s">
        <v>51</v>
      </c>
      <c r="D69" s="150"/>
      <c r="E69" s="150"/>
      <c r="F69" s="151" t="s">
        <v>80</v>
      </c>
      <c r="G69" s="151"/>
      <c r="H69" s="151"/>
      <c r="I69" s="152" t="s">
        <v>82</v>
      </c>
      <c r="J69" s="152"/>
      <c r="K69" s="152"/>
      <c r="L69" s="152"/>
      <c r="M69" s="77"/>
      <c r="N69" s="78"/>
      <c r="O69" s="78"/>
    </row>
    <row r="70" spans="1:15" s="97" customFormat="1" ht="18" x14ac:dyDescent="0.3">
      <c r="A70" s="113"/>
      <c r="B70" s="114"/>
      <c r="C70" s="115"/>
      <c r="D70" s="116"/>
      <c r="E70" s="129"/>
      <c r="F70" s="129"/>
      <c r="G70" s="113"/>
      <c r="H70" s="113"/>
      <c r="I70" s="79"/>
      <c r="J70" s="79"/>
      <c r="K70" s="112"/>
      <c r="M70" s="77"/>
      <c r="N70" s="78"/>
      <c r="O70" s="78"/>
    </row>
  </sheetData>
  <autoFilter ref="A7:O61" xr:uid="{F66FF5C7-6F82-498B-B6A5-31B983F459E0}"/>
  <mergeCells count="15">
    <mergeCell ref="A69:B69"/>
    <mergeCell ref="C69:E69"/>
    <mergeCell ref="F69:H69"/>
    <mergeCell ref="I69:L69"/>
    <mergeCell ref="A1:E1"/>
    <mergeCell ref="G1:L1"/>
    <mergeCell ref="A2:E2"/>
    <mergeCell ref="G2:L2"/>
    <mergeCell ref="A4:L4"/>
    <mergeCell ref="A5:L5"/>
    <mergeCell ref="B61:J61"/>
    <mergeCell ref="A63:B64"/>
    <mergeCell ref="C63:E64"/>
    <mergeCell ref="F63:H64"/>
    <mergeCell ref="I63:L64"/>
  </mergeCells>
  <pageMargins left="0.39370078740157483" right="0.19685039370078741" top="0.55118110236220474" bottom="0.51181102362204722" header="0.31496062992125984" footer="0.31496062992125984"/>
  <pageSetup paperSize="9" scale="81" orientation="landscape" verticalDpi="4294967295" r:id="rId1"/>
  <headerFooter differentFirst="1">
    <oddHeader>&amp;C&amp;"Times New Roman,Thường"&amp;12&amp;P</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00"/>
  </sheetPr>
  <dimension ref="A1:S57"/>
  <sheetViews>
    <sheetView topLeftCell="D16" zoomScaleNormal="100" workbookViewId="0">
      <selection activeCell="L29" sqref="L29"/>
    </sheetView>
  </sheetViews>
  <sheetFormatPr defaultRowHeight="16.5" x14ac:dyDescent="0.25"/>
  <cols>
    <col min="1" max="1" width="5.28515625" style="3" customWidth="1"/>
    <col min="2" max="2" width="16.5703125" style="3" customWidth="1"/>
    <col min="3" max="3" width="14.42578125" style="3" customWidth="1"/>
    <col min="4" max="4" width="6.28515625" style="3" customWidth="1"/>
    <col min="5" max="5" width="12.5703125" style="3" customWidth="1"/>
    <col min="6" max="6" width="5.42578125" style="3" customWidth="1"/>
    <col min="7" max="7" width="13.7109375" style="3" customWidth="1"/>
    <col min="8" max="8" width="5.42578125" style="3" customWidth="1"/>
    <col min="9" max="9" width="13.5703125" style="3" customWidth="1"/>
    <col min="10" max="10" width="6.28515625" style="3" customWidth="1"/>
    <col min="11" max="11" width="15.42578125" style="3" customWidth="1"/>
    <col min="12" max="12" width="13.85546875" style="3" customWidth="1"/>
    <col min="13" max="13" width="13.5703125" style="3" customWidth="1"/>
    <col min="14" max="14" width="7" style="12" customWidth="1"/>
    <col min="15" max="15" width="24.28515625" style="12" customWidth="1"/>
    <col min="16" max="19" width="6.28515625" style="12" customWidth="1"/>
    <col min="20" max="16384" width="9.140625" style="12"/>
  </cols>
  <sheetData>
    <row r="1" spans="1:19" x14ac:dyDescent="0.25">
      <c r="A1" s="161" t="s">
        <v>0</v>
      </c>
      <c r="B1" s="161"/>
      <c r="C1" s="161"/>
      <c r="D1" s="161"/>
      <c r="E1" s="161"/>
      <c r="F1" s="20"/>
      <c r="G1" s="162" t="s">
        <v>43</v>
      </c>
      <c r="H1" s="162"/>
      <c r="I1" s="162"/>
      <c r="J1" s="162"/>
      <c r="K1" s="162"/>
      <c r="L1" s="162"/>
      <c r="M1" s="162"/>
    </row>
    <row r="2" spans="1:19" ht="18.75" x14ac:dyDescent="0.3">
      <c r="A2" s="162" t="s">
        <v>68</v>
      </c>
      <c r="B2" s="162"/>
      <c r="C2" s="162"/>
      <c r="D2" s="162"/>
      <c r="E2" s="162"/>
      <c r="F2" s="20"/>
      <c r="G2" s="163" t="s">
        <v>44</v>
      </c>
      <c r="H2" s="163"/>
      <c r="I2" s="163"/>
      <c r="J2" s="163"/>
      <c r="K2" s="163"/>
      <c r="L2" s="163"/>
      <c r="M2" s="163"/>
    </row>
    <row r="3" spans="1:19" ht="12.75" customHeight="1" x14ac:dyDescent="0.25">
      <c r="A3" s="30"/>
      <c r="B3" s="29"/>
      <c r="C3" s="30"/>
      <c r="D3" s="30"/>
      <c r="E3" s="19"/>
      <c r="F3" s="21"/>
      <c r="G3" s="1"/>
      <c r="H3" s="2"/>
      <c r="I3" s="22"/>
    </row>
    <row r="4" spans="1:19" ht="53.25" customHeight="1" x14ac:dyDescent="0.25">
      <c r="A4" s="166" t="s">
        <v>226</v>
      </c>
      <c r="B4" s="166"/>
      <c r="C4" s="166"/>
      <c r="D4" s="166"/>
      <c r="E4" s="166"/>
      <c r="F4" s="166"/>
      <c r="G4" s="166"/>
      <c r="H4" s="166"/>
      <c r="I4" s="166"/>
      <c r="J4" s="166"/>
      <c r="K4" s="166"/>
      <c r="L4" s="166"/>
      <c r="M4" s="166"/>
    </row>
    <row r="5" spans="1:19" s="24" customFormat="1" ht="16.5" customHeight="1" x14ac:dyDescent="0.25">
      <c r="A5" s="167" t="s">
        <v>34</v>
      </c>
      <c r="B5" s="167" t="s">
        <v>45</v>
      </c>
      <c r="C5" s="169" t="s">
        <v>48</v>
      </c>
      <c r="D5" s="172" t="s">
        <v>31</v>
      </c>
      <c r="E5" s="172"/>
      <c r="F5" s="173" t="s">
        <v>32</v>
      </c>
      <c r="G5" s="173"/>
      <c r="H5" s="173" t="s">
        <v>33</v>
      </c>
      <c r="I5" s="173"/>
      <c r="J5" s="164" t="s">
        <v>35</v>
      </c>
      <c r="K5" s="165"/>
      <c r="L5" s="174" t="s">
        <v>71</v>
      </c>
      <c r="M5" s="175" t="s">
        <v>54</v>
      </c>
    </row>
    <row r="6" spans="1:19" s="24" customFormat="1" ht="21" customHeight="1" x14ac:dyDescent="0.25">
      <c r="A6" s="168"/>
      <c r="B6" s="168"/>
      <c r="C6" s="170"/>
      <c r="D6" s="176" t="s">
        <v>218</v>
      </c>
      <c r="E6" s="177"/>
      <c r="F6" s="177"/>
      <c r="G6" s="177"/>
      <c r="H6" s="177"/>
      <c r="I6" s="177"/>
      <c r="J6" s="177"/>
      <c r="K6" s="178"/>
      <c r="L6" s="174"/>
      <c r="M6" s="175"/>
    </row>
    <row r="7" spans="1:19" s="24" customFormat="1" ht="24.75" customHeight="1" x14ac:dyDescent="0.25">
      <c r="A7" s="167"/>
      <c r="B7" s="167"/>
      <c r="C7" s="171"/>
      <c r="D7" s="75" t="s">
        <v>224</v>
      </c>
      <c r="E7" s="75" t="s">
        <v>46</v>
      </c>
      <c r="F7" s="75" t="s">
        <v>224</v>
      </c>
      <c r="G7" s="75" t="s">
        <v>47</v>
      </c>
      <c r="H7" s="75" t="s">
        <v>224</v>
      </c>
      <c r="I7" s="75" t="s">
        <v>47</v>
      </c>
      <c r="J7" s="75" t="s">
        <v>224</v>
      </c>
      <c r="K7" s="75" t="s">
        <v>37</v>
      </c>
      <c r="L7" s="174"/>
      <c r="M7" s="175"/>
    </row>
    <row r="8" spans="1:19" ht="18.75" customHeight="1" x14ac:dyDescent="0.25">
      <c r="A8" s="4">
        <v>1</v>
      </c>
      <c r="B8" s="5" t="s">
        <v>225</v>
      </c>
      <c r="C8" s="7">
        <v>19500000</v>
      </c>
      <c r="D8" s="13">
        <v>22</v>
      </c>
      <c r="E8" s="8">
        <f t="shared" ref="E8" si="0">C8/10*4</f>
        <v>7800000</v>
      </c>
      <c r="F8" s="17">
        <v>10</v>
      </c>
      <c r="G8" s="23">
        <f>E8*70%</f>
        <v>5460000</v>
      </c>
      <c r="H8" s="15">
        <v>2</v>
      </c>
      <c r="I8" s="23">
        <f t="shared" ref="I8" si="1">E8*50%</f>
        <v>3900000</v>
      </c>
      <c r="J8" s="17">
        <f t="shared" ref="J8" si="2">D8+F8+H8</f>
        <v>34</v>
      </c>
      <c r="K8" s="23">
        <f t="shared" ref="K8" si="3">D8*E8+F8*G8+H8*I8</f>
        <v>234000000</v>
      </c>
      <c r="L8" s="11"/>
      <c r="M8" s="130"/>
    </row>
    <row r="9" spans="1:19" s="25" customFormat="1" ht="18" customHeight="1" x14ac:dyDescent="0.25">
      <c r="A9" s="4"/>
      <c r="B9" s="6" t="s">
        <v>13</v>
      </c>
      <c r="C9" s="6"/>
      <c r="D9" s="14">
        <f>SUM(D8:D8)</f>
        <v>22</v>
      </c>
      <c r="E9" s="9"/>
      <c r="F9" s="14">
        <f>SUM(F8:F8)</f>
        <v>10</v>
      </c>
      <c r="G9" s="9"/>
      <c r="H9" s="14">
        <f>SUM(H8:H8)</f>
        <v>2</v>
      </c>
      <c r="I9" s="9"/>
      <c r="J9" s="14">
        <f>SUM(J8:J8)</f>
        <v>34</v>
      </c>
      <c r="K9" s="10">
        <f>SUM(K8:K8)</f>
        <v>234000000</v>
      </c>
      <c r="L9" s="27">
        <f>K16</f>
        <v>187325000</v>
      </c>
      <c r="M9" s="148">
        <f>K9-L9</f>
        <v>46675000</v>
      </c>
    </row>
    <row r="10" spans="1:19" ht="22.5" customHeight="1" x14ac:dyDescent="0.25">
      <c r="A10" s="183" t="s">
        <v>223</v>
      </c>
      <c r="B10" s="183"/>
      <c r="C10" s="183"/>
      <c r="D10" s="183"/>
      <c r="E10" s="183"/>
      <c r="F10" s="183"/>
      <c r="G10" s="183"/>
      <c r="H10" s="183"/>
      <c r="I10" s="183"/>
      <c r="J10" s="183"/>
      <c r="K10" s="183"/>
      <c r="L10" s="183"/>
      <c r="M10" s="183"/>
    </row>
    <row r="11" spans="1:19" ht="26.25" customHeight="1" x14ac:dyDescent="0.25">
      <c r="A11" s="181" t="s">
        <v>34</v>
      </c>
      <c r="B11" s="181" t="s">
        <v>45</v>
      </c>
      <c r="C11" s="169" t="s">
        <v>48</v>
      </c>
      <c r="D11" s="176" t="s">
        <v>31</v>
      </c>
      <c r="E11" s="178"/>
      <c r="F11" s="164" t="s">
        <v>32</v>
      </c>
      <c r="G11" s="165"/>
      <c r="H11" s="164" t="s">
        <v>33</v>
      </c>
      <c r="I11" s="165"/>
      <c r="J11" s="164" t="s">
        <v>35</v>
      </c>
      <c r="K11" s="165"/>
    </row>
    <row r="12" spans="1:19" ht="15.75" customHeight="1" x14ac:dyDescent="0.25">
      <c r="A12" s="182"/>
      <c r="B12" s="182"/>
      <c r="C12" s="170"/>
      <c r="D12" s="176" t="s">
        <v>219</v>
      </c>
      <c r="E12" s="177"/>
      <c r="F12" s="177"/>
      <c r="G12" s="177"/>
      <c r="H12" s="177"/>
      <c r="I12" s="177"/>
      <c r="J12" s="177"/>
      <c r="K12" s="178"/>
    </row>
    <row r="13" spans="1:19" ht="19.5" customHeight="1" x14ac:dyDescent="0.25">
      <c r="A13" s="168"/>
      <c r="B13" s="168"/>
      <c r="C13" s="171"/>
      <c r="D13" s="75" t="s">
        <v>224</v>
      </c>
      <c r="E13" s="75" t="s">
        <v>46</v>
      </c>
      <c r="F13" s="75" t="s">
        <v>224</v>
      </c>
      <c r="G13" s="75" t="s">
        <v>47</v>
      </c>
      <c r="H13" s="75" t="s">
        <v>224</v>
      </c>
      <c r="I13" s="75" t="s">
        <v>47</v>
      </c>
      <c r="J13" s="75" t="s">
        <v>224</v>
      </c>
      <c r="K13" s="75" t="s">
        <v>37</v>
      </c>
    </row>
    <row r="14" spans="1:19" s="26" customFormat="1" ht="46.5" customHeight="1" x14ac:dyDescent="0.25">
      <c r="A14" s="4">
        <f>A13+1</f>
        <v>1</v>
      </c>
      <c r="B14" s="32" t="s">
        <v>220</v>
      </c>
      <c r="C14" s="7">
        <f>1250000*10</f>
        <v>12500000</v>
      </c>
      <c r="D14" s="13">
        <v>22</v>
      </c>
      <c r="E14" s="8">
        <f>C14/2</f>
        <v>6250000</v>
      </c>
      <c r="F14" s="13">
        <v>9</v>
      </c>
      <c r="G14" s="23">
        <f>E14*70%</f>
        <v>4375000</v>
      </c>
      <c r="H14" s="13">
        <v>2</v>
      </c>
      <c r="I14" s="23">
        <f>E14*50%</f>
        <v>3125000</v>
      </c>
      <c r="J14" s="17">
        <f>D14+F14+H14</f>
        <v>33</v>
      </c>
      <c r="K14" s="23">
        <f>D14*E14+F14*G14+H14*I14</f>
        <v>183125000</v>
      </c>
      <c r="L14" s="18"/>
      <c r="M14" s="18"/>
    </row>
    <row r="15" spans="1:19" s="26" customFormat="1" ht="126.75" customHeight="1" x14ac:dyDescent="0.25">
      <c r="A15" s="4">
        <v>2</v>
      </c>
      <c r="B15" s="32" t="s">
        <v>221</v>
      </c>
      <c r="C15" s="7">
        <f>1200000*10</f>
        <v>12000000</v>
      </c>
      <c r="D15" s="13">
        <v>0</v>
      </c>
      <c r="E15" s="8">
        <f>C15/2</f>
        <v>6000000</v>
      </c>
      <c r="F15" s="13">
        <v>1</v>
      </c>
      <c r="G15" s="23">
        <f>E15*70%</f>
        <v>4200000</v>
      </c>
      <c r="H15" s="16">
        <v>0</v>
      </c>
      <c r="I15" s="23">
        <f>E15*50%</f>
        <v>3000000</v>
      </c>
      <c r="J15" s="17">
        <f t="shared" ref="J15" si="4">D15+F15+H15</f>
        <v>1</v>
      </c>
      <c r="K15" s="23">
        <f>D15*E15+F15*G15+H15*I15</f>
        <v>4200000</v>
      </c>
      <c r="L15" s="18"/>
      <c r="M15" s="18"/>
      <c r="O15" s="139"/>
      <c r="P15" s="31"/>
      <c r="Q15" s="31"/>
      <c r="R15" s="31"/>
      <c r="S15" s="31"/>
    </row>
    <row r="16" spans="1:19" ht="16.5" customHeight="1" x14ac:dyDescent="0.25">
      <c r="A16" s="11"/>
      <c r="B16" s="6" t="s">
        <v>13</v>
      </c>
      <c r="C16" s="6"/>
      <c r="D16" s="14">
        <f>SUM(D14:D15)</f>
        <v>22</v>
      </c>
      <c r="E16" s="14"/>
      <c r="F16" s="14">
        <f>SUM(F14:F15)</f>
        <v>10</v>
      </c>
      <c r="G16" s="14"/>
      <c r="H16" s="14">
        <f>SUM(H14:H15)</f>
        <v>2</v>
      </c>
      <c r="I16" s="14"/>
      <c r="J16" s="14">
        <f>SUM(J14:J15)</f>
        <v>34</v>
      </c>
      <c r="K16" s="10">
        <f>SUM(K14:K15)</f>
        <v>187325000</v>
      </c>
      <c r="L16" s="28"/>
      <c r="M16" s="28"/>
      <c r="O16" s="139"/>
      <c r="P16" s="31"/>
      <c r="Q16" s="31"/>
      <c r="R16" s="31"/>
      <c r="S16" s="31"/>
    </row>
    <row r="17" spans="6:19" ht="20.25" customHeight="1" x14ac:dyDescent="0.25">
      <c r="F17" s="179" t="s">
        <v>228</v>
      </c>
      <c r="G17" s="179"/>
      <c r="H17" s="179"/>
      <c r="I17" s="179"/>
      <c r="J17" s="179"/>
      <c r="K17" s="179"/>
      <c r="O17" s="144"/>
      <c r="P17" s="145"/>
      <c r="Q17" s="145"/>
      <c r="R17" s="145"/>
      <c r="S17" s="145"/>
    </row>
    <row r="18" spans="6:19" ht="13.5" customHeight="1" x14ac:dyDescent="0.25">
      <c r="F18" s="180" t="s">
        <v>50</v>
      </c>
      <c r="G18" s="180"/>
      <c r="H18" s="180"/>
      <c r="I18" s="180"/>
      <c r="J18" s="180"/>
      <c r="K18" s="180"/>
      <c r="O18" s="139"/>
      <c r="P18" s="31"/>
      <c r="Q18" s="31"/>
      <c r="R18" s="31"/>
      <c r="S18" s="31"/>
    </row>
    <row r="19" spans="6:19" ht="7.5" customHeight="1" x14ac:dyDescent="0.25">
      <c r="F19" s="180"/>
      <c r="G19" s="180"/>
      <c r="H19" s="180"/>
      <c r="I19" s="180"/>
      <c r="J19" s="180"/>
      <c r="K19" s="180"/>
      <c r="O19" s="139"/>
      <c r="P19" s="31"/>
      <c r="Q19" s="31"/>
      <c r="R19" s="31"/>
      <c r="S19" s="31"/>
    </row>
    <row r="20" spans="6:19" ht="13.5" hidden="1" customHeight="1" x14ac:dyDescent="0.25">
      <c r="F20" s="180"/>
      <c r="G20" s="180"/>
      <c r="H20" s="180"/>
      <c r="I20" s="180"/>
      <c r="J20" s="180"/>
      <c r="K20" s="180"/>
      <c r="O20" s="144"/>
      <c r="P20" s="145"/>
      <c r="Q20" s="145"/>
      <c r="R20" s="145"/>
      <c r="S20" s="145"/>
    </row>
    <row r="21" spans="6:19" ht="13.5" hidden="1" customHeight="1" x14ac:dyDescent="0.25">
      <c r="F21" s="180"/>
      <c r="G21" s="180"/>
      <c r="H21" s="180"/>
      <c r="I21" s="180"/>
      <c r="J21" s="180"/>
      <c r="K21" s="180"/>
      <c r="O21" s="139"/>
      <c r="P21" s="31"/>
      <c r="Q21" s="31"/>
      <c r="R21" s="31"/>
      <c r="S21" s="31"/>
    </row>
    <row r="22" spans="6:19" ht="7.5" customHeight="1" x14ac:dyDescent="0.25">
      <c r="F22" s="74"/>
      <c r="G22" s="74"/>
      <c r="H22" s="74"/>
      <c r="I22" s="74"/>
      <c r="J22" s="74"/>
      <c r="K22" s="74"/>
      <c r="O22" s="139"/>
      <c r="P22" s="31"/>
      <c r="Q22" s="31"/>
      <c r="R22" s="31"/>
      <c r="S22" s="31"/>
    </row>
    <row r="23" spans="6:19" ht="13.5" customHeight="1" x14ac:dyDescent="0.25">
      <c r="F23" s="74"/>
      <c r="G23" s="74"/>
      <c r="H23" s="74"/>
      <c r="I23" s="74"/>
      <c r="J23" s="74"/>
      <c r="K23" s="74"/>
      <c r="O23" s="139"/>
      <c r="P23" s="31"/>
      <c r="Q23" s="31"/>
      <c r="R23" s="31"/>
      <c r="S23" s="31"/>
    </row>
    <row r="24" spans="6:19" ht="13.5" customHeight="1" x14ac:dyDescent="0.25">
      <c r="F24" s="74"/>
      <c r="G24" s="74"/>
      <c r="H24" s="74"/>
      <c r="I24" s="74"/>
      <c r="J24" s="74"/>
      <c r="K24" s="74"/>
    </row>
    <row r="25" spans="6:19" ht="17.25" x14ac:dyDescent="0.25">
      <c r="F25" s="160" t="s">
        <v>51</v>
      </c>
      <c r="G25" s="160"/>
      <c r="H25" s="160"/>
      <c r="I25" s="160"/>
      <c r="J25" s="160"/>
      <c r="K25" s="160"/>
    </row>
    <row r="50" spans="15:19" x14ac:dyDescent="0.25">
      <c r="O50" s="139"/>
      <c r="P50" s="31"/>
      <c r="Q50" s="31"/>
      <c r="R50" s="31"/>
      <c r="S50" s="31"/>
    </row>
    <row r="51" spans="15:19" x14ac:dyDescent="0.25">
      <c r="O51" s="139"/>
      <c r="P51" s="31"/>
      <c r="Q51" s="31"/>
      <c r="R51" s="31"/>
      <c r="S51" s="31"/>
    </row>
    <row r="52" spans="15:19" x14ac:dyDescent="0.25">
      <c r="O52" s="139"/>
      <c r="P52" s="31"/>
      <c r="Q52" s="31"/>
      <c r="R52" s="31"/>
      <c r="S52" s="31"/>
    </row>
    <row r="53" spans="15:19" x14ac:dyDescent="0.25">
      <c r="O53" s="144"/>
      <c r="P53" s="145"/>
      <c r="Q53" s="145"/>
      <c r="R53" s="145"/>
      <c r="S53" s="145"/>
    </row>
    <row r="54" spans="15:19" x14ac:dyDescent="0.25">
      <c r="O54" s="139"/>
      <c r="P54" s="31"/>
      <c r="Q54" s="31"/>
      <c r="R54" s="31"/>
      <c r="S54" s="31"/>
    </row>
    <row r="55" spans="15:19" x14ac:dyDescent="0.25">
      <c r="O55" s="144"/>
      <c r="P55" s="145"/>
      <c r="Q55" s="145"/>
      <c r="R55" s="145"/>
      <c r="S55" s="145"/>
    </row>
    <row r="56" spans="15:19" x14ac:dyDescent="0.25">
      <c r="O56" s="139"/>
      <c r="P56" s="31"/>
      <c r="Q56" s="31"/>
      <c r="R56" s="31"/>
      <c r="S56" s="31"/>
    </row>
    <row r="57" spans="15:19" x14ac:dyDescent="0.25">
      <c r="O57" s="146"/>
      <c r="P57" s="147"/>
      <c r="Q57" s="147"/>
      <c r="R57" s="147"/>
      <c r="S57" s="147"/>
    </row>
  </sheetData>
  <mergeCells count="27">
    <mergeCell ref="D6:K6"/>
    <mergeCell ref="F17:K17"/>
    <mergeCell ref="F18:K21"/>
    <mergeCell ref="A11:A13"/>
    <mergeCell ref="B11:B13"/>
    <mergeCell ref="C11:C13"/>
    <mergeCell ref="D11:E11"/>
    <mergeCell ref="F11:G11"/>
    <mergeCell ref="H11:I11"/>
    <mergeCell ref="D12:K12"/>
    <mergeCell ref="A10:M10"/>
    <mergeCell ref="F25:K25"/>
    <mergeCell ref="A1:E1"/>
    <mergeCell ref="A2:E2"/>
    <mergeCell ref="G2:M2"/>
    <mergeCell ref="G1:M1"/>
    <mergeCell ref="J11:K11"/>
    <mergeCell ref="A4:M4"/>
    <mergeCell ref="A5:A7"/>
    <mergeCell ref="B5:B7"/>
    <mergeCell ref="C5:C7"/>
    <mergeCell ref="D5:E5"/>
    <mergeCell ref="F5:G5"/>
    <mergeCell ref="H5:I5"/>
    <mergeCell ref="J5:K5"/>
    <mergeCell ref="L5:L7"/>
    <mergeCell ref="M5:M7"/>
  </mergeCells>
  <pageMargins left="0.3" right="0.2" top="0.4" bottom="0.4" header="0.3" footer="0.2"/>
  <pageSetup paperSize="9" orientation="landscape" r:id="rId1"/>
  <headerFooter differentFirst="1">
    <oddHeader>&amp;C&amp;"Times New Roman,Thường"&amp;12&amp;P</oddHead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3</vt:i4>
      </vt:variant>
    </vt:vector>
  </HeadingPairs>
  <TitlesOfParts>
    <vt:vector size="5" baseType="lpstr">
      <vt:lpstr>KHOA22D_KY3_2022_NĐ81</vt:lpstr>
      <vt:lpstr>TT_NĐ81</vt:lpstr>
      <vt:lpstr>KHOA22D_KY3_2022_NĐ81!Print_Area</vt:lpstr>
      <vt:lpstr>TT_NĐ81!Print_Area</vt:lpstr>
      <vt:lpstr>KHOA22D_KY3_2022_NĐ81!Print_Titles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pc-admin</dc:creator>
  <cp:lastModifiedBy>Veriton4620G</cp:lastModifiedBy>
  <cp:lastPrinted>2022-11-22T02:47:36Z</cp:lastPrinted>
  <dcterms:created xsi:type="dcterms:W3CDTF">2016-08-23T07:45:51Z</dcterms:created>
  <dcterms:modified xsi:type="dcterms:W3CDTF">2022-11-24T07:40:06Z</dcterms:modified>
</cp:coreProperties>
</file>